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ouleuk.sharepoint.com/sites/SS_JPL_WAR/Shared Documents/Zamówienia Videira/Container Planner/"/>
    </mc:Choice>
  </mc:AlternateContent>
  <xr:revisionPtr revIDLastSave="931" documentId="8_{5495F0D0-A4A9-43DA-975B-72A5AF937AFB}" xr6:coauthVersionLast="47" xr6:coauthVersionMax="47" xr10:uidLastSave="{B18182E0-E07D-4C6D-8C7B-80F8C008380F}"/>
  <bookViews>
    <workbookView xWindow="28680" yWindow="-120" windowWidth="29040" windowHeight="15720" tabRatio="830" xr2:uid="{1DBD55EC-5AD0-4F48-8D3F-057263E61D16}"/>
  </bookViews>
  <sheets>
    <sheet name="Current Plan and Proposal" sheetId="62" r:id="rId1"/>
    <sheet name="FORECAST" sheetId="51" r:id="rId2"/>
    <sheet name="Warehouse 05.10.2026" sheetId="68" r:id="rId3"/>
    <sheet name="POR PL" sheetId="67" r:id="rId4"/>
    <sheet name="POR" sheetId="64" state="hidden" r:id="rId5"/>
    <sheet name="budget and forecast rec" sheetId="65" r:id="rId6"/>
  </sheets>
  <definedNames>
    <definedName name="_xlnm._FilterDatabase" localSheetId="2" hidden="1">'Warehouse 05.10.2026'!$A$1:$AA$386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8" i="62" l="1"/>
  <c r="N77" i="62"/>
  <c r="M79" i="62"/>
  <c r="M80" i="62"/>
  <c r="M81" i="62"/>
  <c r="M82" i="62"/>
  <c r="N28" i="62"/>
  <c r="J28" i="62"/>
  <c r="K11" i="67"/>
  <c r="M29" i="62" l="1"/>
  <c r="E75" i="62" l="1"/>
  <c r="U29" i="62"/>
  <c r="T29" i="62"/>
  <c r="S29" i="62"/>
  <c r="R29" i="62"/>
  <c r="Q29" i="62"/>
  <c r="P29" i="62"/>
  <c r="O29" i="62"/>
  <c r="N29" i="62"/>
  <c r="E78" i="62"/>
  <c r="L29" i="62"/>
  <c r="K30" i="62" s="1"/>
  <c r="K29" i="62"/>
  <c r="J30" i="62" s="1"/>
  <c r="L30" i="62" l="1"/>
  <c r="M30" i="62"/>
  <c r="J29" i="62"/>
  <c r="E25" i="62"/>
  <c r="E166" i="67"/>
  <c r="E168" i="67" s="1"/>
  <c r="N87" i="62" l="1"/>
  <c r="N79" i="62" s="1"/>
  <c r="N90" i="62"/>
  <c r="N80" i="62" s="1"/>
  <c r="N93" i="62"/>
  <c r="N81" i="62" s="1"/>
  <c r="L27" i="62"/>
  <c r="J27" i="62"/>
  <c r="AA28" i="62" l="1"/>
  <c r="D103" i="67" l="1"/>
  <c r="A391" i="68"/>
  <c r="D166" i="67"/>
  <c r="D139" i="67"/>
  <c r="D112" i="67"/>
  <c r="D83" i="67"/>
  <c r="D40" i="67"/>
  <c r="D56" i="67"/>
  <c r="C167" i="67" l="1"/>
  <c r="CF37" i="62"/>
  <c r="CG37" i="62"/>
  <c r="CH37" i="62"/>
  <c r="CI37" i="62"/>
  <c r="CF35" i="62"/>
  <c r="CF36" i="62" s="1"/>
  <c r="CG35" i="62"/>
  <c r="CG36" i="62" s="1"/>
  <c r="CH35" i="62"/>
  <c r="CH36" i="62" s="1"/>
  <c r="CI35" i="62"/>
  <c r="CI36" i="62" s="1"/>
  <c r="CI30" i="62"/>
  <c r="BW27" i="62"/>
  <c r="CA28" i="62" s="1"/>
  <c r="BX27" i="62"/>
  <c r="CB28" i="62" s="1"/>
  <c r="BY27" i="62"/>
  <c r="CC28" i="62" s="1"/>
  <c r="BZ27" i="62"/>
  <c r="CD28" i="62" s="1"/>
  <c r="CA27" i="62"/>
  <c r="CE28" i="62" s="1"/>
  <c r="CB27" i="62"/>
  <c r="CF28" i="62" s="1"/>
  <c r="CC27" i="62"/>
  <c r="CG28" i="62" s="1"/>
  <c r="CD27" i="62"/>
  <c r="CH28" i="62" s="1"/>
  <c r="CE27" i="62"/>
  <c r="CI28" i="62" s="1"/>
  <c r="CF27" i="62"/>
  <c r="CG27" i="62"/>
  <c r="CH27" i="62"/>
  <c r="CI27" i="62"/>
  <c r="BV29" i="62"/>
  <c r="BU29" i="62"/>
  <c r="BT29" i="62"/>
  <c r="BS29" i="62"/>
  <c r="BR29" i="62"/>
  <c r="BQ29" i="62"/>
  <c r="BP29" i="62"/>
  <c r="BO29" i="62"/>
  <c r="BN29" i="62"/>
  <c r="BM29" i="62"/>
  <c r="BL29" i="62"/>
  <c r="BK29" i="62"/>
  <c r="BJ29" i="62"/>
  <c r="BI29" i="62"/>
  <c r="BH29" i="62"/>
  <c r="BG29" i="62"/>
  <c r="BF29" i="62"/>
  <c r="BE29" i="62"/>
  <c r="BD29" i="62"/>
  <c r="BC29" i="62"/>
  <c r="BB29" i="62"/>
  <c r="BA29" i="62"/>
  <c r="AZ29" i="62"/>
  <c r="AY29" i="62"/>
  <c r="AX29" i="62"/>
  <c r="AW29" i="62"/>
  <c r="AV29" i="62"/>
  <c r="AU29" i="62"/>
  <c r="AT29" i="62"/>
  <c r="AS29" i="62"/>
  <c r="AR29" i="62"/>
  <c r="AQ29" i="62"/>
  <c r="AP29" i="62"/>
  <c r="AO29" i="62"/>
  <c r="AN29" i="62"/>
  <c r="AM29" i="62"/>
  <c r="AL29" i="62"/>
  <c r="AK29" i="62"/>
  <c r="AJ29" i="62"/>
  <c r="AI29" i="62"/>
  <c r="AH3" i="51"/>
  <c r="CI29" i="62" s="1"/>
  <c r="CH30" i="62" s="1"/>
  <c r="AG3" i="51"/>
  <c r="CD29" i="62" s="1"/>
  <c r="AF3" i="51"/>
  <c r="BW29" i="62" s="1"/>
  <c r="AH27" i="62"/>
  <c r="AL28" i="62" s="1"/>
  <c r="AI27" i="62"/>
  <c r="AM28" i="62" s="1"/>
  <c r="AJ27" i="62"/>
  <c r="AN28" i="62" s="1"/>
  <c r="AK27" i="62"/>
  <c r="AO28" i="62" s="1"/>
  <c r="AL27" i="62"/>
  <c r="AP28" i="62" s="1"/>
  <c r="AM27" i="62"/>
  <c r="AQ28" i="62" s="1"/>
  <c r="AN27" i="62"/>
  <c r="AR28" i="62" s="1"/>
  <c r="AO27" i="62"/>
  <c r="AS28" i="62" s="1"/>
  <c r="AP27" i="62"/>
  <c r="AT28" i="62" s="1"/>
  <c r="AQ27" i="62"/>
  <c r="AU28" i="62" s="1"/>
  <c r="AR27" i="62"/>
  <c r="AV28" i="62" s="1"/>
  <c r="AS27" i="62"/>
  <c r="AW28" i="62" s="1"/>
  <c r="AT27" i="62"/>
  <c r="AX28" i="62" s="1"/>
  <c r="AU27" i="62"/>
  <c r="AY28" i="62" s="1"/>
  <c r="AV27" i="62"/>
  <c r="AZ28" i="62" s="1"/>
  <c r="AW27" i="62"/>
  <c r="BA28" i="62" s="1"/>
  <c r="AX27" i="62"/>
  <c r="BB28" i="62" s="1"/>
  <c r="AY27" i="62"/>
  <c r="BC28" i="62" s="1"/>
  <c r="AZ27" i="62"/>
  <c r="BD28" i="62" s="1"/>
  <c r="BA27" i="62"/>
  <c r="BE28" i="62" s="1"/>
  <c r="BB27" i="62"/>
  <c r="BF28" i="62" s="1"/>
  <c r="BC27" i="62"/>
  <c r="BG28" i="62" s="1"/>
  <c r="BD27" i="62"/>
  <c r="BH28" i="62" s="1"/>
  <c r="BE27" i="62"/>
  <c r="BI28" i="62" s="1"/>
  <c r="BF27" i="62"/>
  <c r="BJ28" i="62" s="1"/>
  <c r="BG27" i="62"/>
  <c r="BK28" i="62" s="1"/>
  <c r="BH27" i="62"/>
  <c r="BL28" i="62" s="1"/>
  <c r="BI27" i="62"/>
  <c r="BM28" i="62" s="1"/>
  <c r="BJ27" i="62"/>
  <c r="BN28" i="62" s="1"/>
  <c r="BK27" i="62"/>
  <c r="BO28" i="62" s="1"/>
  <c r="BL27" i="62"/>
  <c r="BP28" i="62" s="1"/>
  <c r="BM27" i="62"/>
  <c r="BQ28" i="62" s="1"/>
  <c r="BN27" i="62"/>
  <c r="BR28" i="62" s="1"/>
  <c r="BO27" i="62"/>
  <c r="BS28" i="62" s="1"/>
  <c r="BP27" i="62"/>
  <c r="BT28" i="62" s="1"/>
  <c r="BQ27" i="62"/>
  <c r="BU28" i="62" s="1"/>
  <c r="BR27" i="62"/>
  <c r="BV28" i="62" s="1"/>
  <c r="BS27" i="62"/>
  <c r="BW28" i="62" s="1"/>
  <c r="BT27" i="62"/>
  <c r="BX28" i="62" s="1"/>
  <c r="BU27" i="62"/>
  <c r="BY28" i="62" s="1"/>
  <c r="BV27" i="62"/>
  <c r="BZ28" i="62" s="1"/>
  <c r="AG27" i="62"/>
  <c r="AK28" i="62" s="1"/>
  <c r="AF27" i="62"/>
  <c r="AJ28" i="62" s="1"/>
  <c r="AE27" i="62"/>
  <c r="AI28" i="62" s="1"/>
  <c r="BA30" i="62" l="1"/>
  <c r="BE30" i="62"/>
  <c r="AV30" i="62"/>
  <c r="AS30" i="62"/>
  <c r="AH30" i="62"/>
  <c r="BZ29" i="62"/>
  <c r="BY29" i="62"/>
  <c r="AW30" i="62"/>
  <c r="CC29" i="62"/>
  <c r="CF29" i="62"/>
  <c r="AJ30" i="62"/>
  <c r="BH30" i="62"/>
  <c r="BM30" i="62"/>
  <c r="CG29" i="62"/>
  <c r="AK30" i="62"/>
  <c r="BF30" i="62"/>
  <c r="CH29" i="62"/>
  <c r="CG30" i="62" s="1"/>
  <c r="AO30" i="62"/>
  <c r="AT30" i="62"/>
  <c r="AU30" i="62"/>
  <c r="BX29" i="62"/>
  <c r="BP30" i="62" s="1"/>
  <c r="CB29" i="62"/>
  <c r="CE29" i="62"/>
  <c r="CA29" i="62"/>
  <c r="AR30" i="62"/>
  <c r="AN30" i="62"/>
  <c r="AI30" i="62"/>
  <c r="BK30" i="62"/>
  <c r="AY30" i="62"/>
  <c r="AM30" i="62"/>
  <c r="BJ30" i="62"/>
  <c r="AX30" i="62"/>
  <c r="AL30" i="62"/>
  <c r="BD30" i="62"/>
  <c r="BI30" i="62"/>
  <c r="AZ30" i="62"/>
  <c r="BG30" i="62"/>
  <c r="BL30" i="62"/>
  <c r="BO30" i="62"/>
  <c r="BC30" i="62"/>
  <c r="AQ30" i="62"/>
  <c r="BN30" i="62"/>
  <c r="BB30" i="62"/>
  <c r="AP30" i="62"/>
  <c r="Q27" i="62"/>
  <c r="V29" i="62"/>
  <c r="J25" i="62"/>
  <c r="U30" i="62" l="1"/>
  <c r="Q30" i="62"/>
  <c r="P30" i="62"/>
  <c r="O30" i="62"/>
  <c r="N30" i="62"/>
  <c r="T30" i="62"/>
  <c r="S30" i="62"/>
  <c r="R30" i="62"/>
  <c r="CF30" i="62"/>
  <c r="BR30" i="62"/>
  <c r="BQ30" i="62"/>
  <c r="J33" i="62"/>
  <c r="N75" i="62" s="1"/>
  <c r="N84" i="62" s="1"/>
  <c r="BV30" i="62"/>
  <c r="BU30" i="62"/>
  <c r="BS30" i="62"/>
  <c r="BT30" i="62"/>
  <c r="CE30" i="62"/>
  <c r="CD30" i="62"/>
  <c r="BW30" i="62"/>
  <c r="CB30" i="62"/>
  <c r="BZ30" i="62"/>
  <c r="CA30" i="62"/>
  <c r="CC30" i="62"/>
  <c r="BY30" i="62"/>
  <c r="BX30" i="62"/>
  <c r="K27" i="62" l="1"/>
  <c r="M27" i="62"/>
  <c r="Q28" i="62" s="1"/>
  <c r="N27" i="62"/>
  <c r="O27" i="62"/>
  <c r="P27" i="62"/>
  <c r="R27" i="62"/>
  <c r="S27" i="62"/>
  <c r="T27" i="62"/>
  <c r="U27" i="62"/>
  <c r="V27" i="62"/>
  <c r="W27" i="62"/>
  <c r="X27" i="62"/>
  <c r="Y27" i="62"/>
  <c r="Z27" i="62"/>
  <c r="AA27" i="62"/>
  <c r="AE28" i="62" s="1"/>
  <c r="AB27" i="62"/>
  <c r="AF28" i="62" s="1"/>
  <c r="AC27" i="62"/>
  <c r="AG28" i="62" s="1"/>
  <c r="AD27" i="62"/>
  <c r="AH28" i="62" s="1"/>
  <c r="Y29" i="62" l="1"/>
  <c r="Q11" i="65"/>
  <c r="M11" i="65"/>
  <c r="L11" i="65"/>
  <c r="K11" i="65"/>
  <c r="J11" i="65"/>
  <c r="I11" i="65"/>
  <c r="H11" i="65"/>
  <c r="D256" i="64"/>
  <c r="D206" i="64"/>
  <c r="D156" i="64"/>
  <c r="D102" i="64"/>
  <c r="D63" i="64"/>
  <c r="E262" i="64"/>
  <c r="E261" i="64"/>
  <c r="E263" i="64" s="1"/>
  <c r="Z29" i="62"/>
  <c r="AF29" i="62"/>
  <c r="AG29" i="62"/>
  <c r="AH29" i="62"/>
  <c r="AG30" i="62" s="1"/>
  <c r="AE29" i="62"/>
  <c r="P8" i="65"/>
  <c r="R28" i="62"/>
  <c r="X28" i="62"/>
  <c r="G9" i="65"/>
  <c r="S28" i="62"/>
  <c r="T28" i="62"/>
  <c r="U28" i="62"/>
  <c r="V28" i="62"/>
  <c r="W28" i="62"/>
  <c r="Y28" i="62"/>
  <c r="Z28" i="62"/>
  <c r="AB28" i="62"/>
  <c r="AC28" i="62"/>
  <c r="AD28" i="62"/>
  <c r="AD30" i="62" l="1"/>
  <c r="AF30" i="62"/>
  <c r="AE30" i="62"/>
  <c r="W29" i="62"/>
  <c r="X29" i="62"/>
  <c r="O8" i="65"/>
  <c r="N8" i="65"/>
  <c r="N3" i="51"/>
  <c r="M3" i="51"/>
  <c r="F9" i="65"/>
  <c r="H9" i="65"/>
  <c r="I9" i="65"/>
  <c r="J9" i="65"/>
  <c r="K9" i="65"/>
  <c r="L9" i="65"/>
  <c r="M9" i="65"/>
  <c r="E9" i="65"/>
  <c r="Q9" i="65" s="1"/>
  <c r="P28" i="62"/>
  <c r="C7" i="65"/>
  <c r="D7" i="65"/>
  <c r="E7" i="65"/>
  <c r="F7" i="65"/>
  <c r="G7" i="65"/>
  <c r="H7" i="65"/>
  <c r="I7" i="65"/>
  <c r="J7" i="65"/>
  <c r="K7" i="65"/>
  <c r="L7" i="65"/>
  <c r="M7" i="65"/>
  <c r="B7" i="65"/>
  <c r="Q7" i="65" s="1"/>
  <c r="B4" i="65"/>
  <c r="C4" i="65"/>
  <c r="D4" i="65"/>
  <c r="E4" i="65"/>
  <c r="F4" i="65"/>
  <c r="G4" i="65"/>
  <c r="H4" i="65"/>
  <c r="I4" i="65"/>
  <c r="J4" i="65"/>
  <c r="K4" i="65"/>
  <c r="L4" i="65"/>
  <c r="M4" i="65"/>
  <c r="C6" i="65"/>
  <c r="Q6" i="65" s="1"/>
  <c r="D6" i="65"/>
  <c r="E6" i="65"/>
  <c r="F6" i="65"/>
  <c r="G6" i="65"/>
  <c r="H6" i="65"/>
  <c r="I6" i="65"/>
  <c r="J6" i="65"/>
  <c r="K6" i="65"/>
  <c r="L6" i="65"/>
  <c r="M6" i="65"/>
  <c r="B6" i="65"/>
  <c r="Q4" i="65" l="1"/>
  <c r="AB29" i="62"/>
  <c r="AD29" i="62"/>
  <c r="AC30" i="62" s="1"/>
  <c r="AC29" i="62"/>
  <c r="AA29" i="62"/>
  <c r="F2" i="51"/>
  <c r="G2" i="51" s="1"/>
  <c r="V30" i="62" l="1"/>
  <c r="AB30" i="62"/>
  <c r="W30" i="62"/>
  <c r="AA30" i="62"/>
  <c r="Z30" i="62"/>
  <c r="Y30" i="62"/>
  <c r="X30" i="62"/>
  <c r="F8" i="62"/>
  <c r="G8" i="62"/>
  <c r="H8" i="62"/>
  <c r="I8" i="62"/>
  <c r="R16" i="62" l="1"/>
  <c r="R14" i="62"/>
  <c r="R15" i="62" s="1"/>
  <c r="R9" i="62"/>
  <c r="R8" i="62"/>
  <c r="Q16" i="62"/>
  <c r="Q14" i="62"/>
  <c r="Q15" i="62" s="1"/>
  <c r="Q8" i="62"/>
  <c r="P16" i="62"/>
  <c r="P14" i="62"/>
  <c r="P15" i="62" s="1"/>
  <c r="P8" i="62"/>
  <c r="O16" i="62"/>
  <c r="O14" i="62"/>
  <c r="O15" i="62" s="1"/>
  <c r="O8" i="62"/>
  <c r="N8" i="62"/>
  <c r="M8" i="62"/>
  <c r="L8" i="62"/>
  <c r="K8" i="62"/>
  <c r="J8" i="62"/>
  <c r="E4" i="62"/>
  <c r="F4" i="62" s="1"/>
  <c r="G4" i="62" l="1"/>
  <c r="I9" i="62"/>
  <c r="H9" i="62"/>
  <c r="G9" i="62"/>
  <c r="F9" i="62"/>
  <c r="F10" i="62" s="1"/>
  <c r="F11" i="62" s="1"/>
  <c r="Q9" i="62"/>
  <c r="P9" i="62"/>
  <c r="N9" i="62"/>
  <c r="O9" i="62"/>
  <c r="M9" i="62"/>
  <c r="L9" i="62"/>
  <c r="K9" i="62"/>
  <c r="J9" i="62"/>
  <c r="F12" i="62" l="1"/>
  <c r="G10" i="62"/>
  <c r="G11" i="62" s="1"/>
  <c r="H4" i="62"/>
  <c r="G12" i="62"/>
  <c r="H10" i="62" l="1"/>
  <c r="H11" i="62" s="1"/>
  <c r="I4" i="62"/>
  <c r="H12" i="62"/>
  <c r="F16" i="62"/>
  <c r="I10" i="62" l="1"/>
  <c r="I11" i="62" s="1"/>
  <c r="I12" i="62"/>
  <c r="F14" i="62"/>
  <c r="F15" i="62" s="1"/>
  <c r="G16" i="62"/>
  <c r="G14" i="62" l="1"/>
  <c r="G15" i="62" s="1"/>
  <c r="H16" i="62"/>
  <c r="H14" i="62" l="1"/>
  <c r="H15" i="62" s="1"/>
  <c r="I16" i="62"/>
  <c r="I14" i="62" l="1"/>
  <c r="I15" i="62" s="1"/>
  <c r="B3" i="51" l="1"/>
  <c r="H2" i="51" l="1"/>
  <c r="I2" i="51" l="1"/>
  <c r="J2" i="51" l="1"/>
  <c r="K2" i="51" l="1"/>
  <c r="L2" i="51" l="1"/>
  <c r="M2" i="51" l="1"/>
  <c r="N2" i="51" s="1"/>
  <c r="O2" i="51" s="1"/>
  <c r="P2" i="51" s="1"/>
  <c r="Q2" i="51" s="1"/>
  <c r="R2" i="51" s="1"/>
  <c r="S2" i="51" s="1"/>
  <c r="K25" i="62" l="1"/>
  <c r="L25" i="62" l="1"/>
  <c r="M25" i="62" l="1"/>
  <c r="M31" i="62" s="1"/>
  <c r="N25" i="62" l="1"/>
  <c r="J4" i="62"/>
  <c r="O25" i="62" l="1"/>
  <c r="J37" i="62"/>
  <c r="J31" i="62"/>
  <c r="J32" i="62" s="1"/>
  <c r="J12" i="62"/>
  <c r="J10" i="62"/>
  <c r="K4" i="62"/>
  <c r="P25" i="62" l="1"/>
  <c r="K37" i="62"/>
  <c r="K33" i="62"/>
  <c r="L4" i="62"/>
  <c r="K10" i="62"/>
  <c r="K12" i="62"/>
  <c r="J11" i="62"/>
  <c r="K31" i="62"/>
  <c r="Q25" i="62" l="1"/>
  <c r="L37" i="62"/>
  <c r="L33" i="62"/>
  <c r="L31" i="62"/>
  <c r="K32" i="62"/>
  <c r="M4" i="62"/>
  <c r="L10" i="62"/>
  <c r="L12" i="62"/>
  <c r="K11" i="62"/>
  <c r="R25" i="62" l="1"/>
  <c r="M37" i="62"/>
  <c r="M33" i="62"/>
  <c r="L11" i="62"/>
  <c r="M12" i="62"/>
  <c r="M10" i="62"/>
  <c r="N4" i="62"/>
  <c r="O4" i="62" s="1"/>
  <c r="N33" i="62"/>
  <c r="L32" i="62"/>
  <c r="M32" i="62" l="1"/>
  <c r="S25" i="62"/>
  <c r="N37" i="62"/>
  <c r="O33" i="62"/>
  <c r="P4" i="62"/>
  <c r="K16" i="62"/>
  <c r="O10" i="62"/>
  <c r="O12" i="62"/>
  <c r="N31" i="62"/>
  <c r="J35" i="62" s="1"/>
  <c r="J36" i="62" s="1"/>
  <c r="J16" i="62"/>
  <c r="N12" i="62"/>
  <c r="N10" i="62"/>
  <c r="M11" i="62"/>
  <c r="T25" i="62" l="1"/>
  <c r="U25" i="62" s="1"/>
  <c r="O37" i="62"/>
  <c r="O31" i="62"/>
  <c r="K35" i="62" s="1"/>
  <c r="K36" i="62" s="1"/>
  <c r="O11" i="62"/>
  <c r="K14" i="62"/>
  <c r="K15" i="62" s="1"/>
  <c r="Q4" i="62"/>
  <c r="R4" i="62" s="1"/>
  <c r="P12" i="62"/>
  <c r="L16" i="62"/>
  <c r="P10" i="62"/>
  <c r="J14" i="62"/>
  <c r="J15" i="62" s="1"/>
  <c r="N11" i="62"/>
  <c r="N32" i="62"/>
  <c r="P37" i="62" l="1"/>
  <c r="P33" i="62"/>
  <c r="P31" i="62"/>
  <c r="L35" i="62" s="1"/>
  <c r="L36" i="62" s="1"/>
  <c r="O32" i="62"/>
  <c r="N16" i="62"/>
  <c r="R12" i="62"/>
  <c r="R10" i="62"/>
  <c r="L14" i="62"/>
  <c r="L15" i="62" s="1"/>
  <c r="P11" i="62"/>
  <c r="Q12" i="62"/>
  <c r="M16" i="62"/>
  <c r="Q10" i="62"/>
  <c r="V25" i="62" l="1"/>
  <c r="Q37" i="62"/>
  <c r="R33" i="62"/>
  <c r="Q33" i="62"/>
  <c r="P32" i="62"/>
  <c r="Q31" i="62"/>
  <c r="M35" i="62" s="1"/>
  <c r="M36" i="62" s="1"/>
  <c r="R11" i="62"/>
  <c r="N14" i="62"/>
  <c r="N15" i="62" s="1"/>
  <c r="Q11" i="62"/>
  <c r="M14" i="62"/>
  <c r="M15" i="62" s="1"/>
  <c r="W25" i="62" l="1"/>
  <c r="R37" i="62"/>
  <c r="S33" i="62"/>
  <c r="R31" i="62"/>
  <c r="N35" i="62" s="1"/>
  <c r="N36" i="62" s="1"/>
  <c r="Q32" i="62"/>
  <c r="X25" i="62" l="1"/>
  <c r="S37" i="62"/>
  <c r="U31" i="62"/>
  <c r="Q35" i="62" s="1"/>
  <c r="Q36" i="62" s="1"/>
  <c r="S31" i="62"/>
  <c r="T33" i="62"/>
  <c r="R32" i="62"/>
  <c r="T37" i="62" l="1"/>
  <c r="Y25" i="62"/>
  <c r="S32" i="62"/>
  <c r="O35" i="62"/>
  <c r="O36" i="62" s="1"/>
  <c r="T31" i="62"/>
  <c r="W33" i="62"/>
  <c r="U33" i="62"/>
  <c r="V33" i="62"/>
  <c r="V31" i="62"/>
  <c r="R35" i="62" s="1"/>
  <c r="R36" i="62" s="1"/>
  <c r="U32" i="62"/>
  <c r="U37" i="62" l="1"/>
  <c r="Z25" i="62"/>
  <c r="T32" i="62"/>
  <c r="P35" i="62"/>
  <c r="P36" i="62" s="1"/>
  <c r="X33" i="62"/>
  <c r="W31" i="62"/>
  <c r="V32" i="62"/>
  <c r="V37" i="62" l="1"/>
  <c r="AA25" i="62"/>
  <c r="W32" i="62"/>
  <c r="S35" i="62"/>
  <c r="S36" i="62" s="1"/>
  <c r="Y33" i="62"/>
  <c r="X31" i="62"/>
  <c r="T35" i="62" s="1"/>
  <c r="T36" i="62" s="1"/>
  <c r="AB25" i="62" l="1"/>
  <c r="W37" i="62"/>
  <c r="X32" i="62"/>
  <c r="Y31" i="62"/>
  <c r="U35" i="62" s="1"/>
  <c r="U36" i="62" s="1"/>
  <c r="Z33" i="62"/>
  <c r="AC25" i="62" l="1"/>
  <c r="X37" i="62"/>
  <c r="Y32" i="62"/>
  <c r="Z31" i="62"/>
  <c r="AA33" i="62"/>
  <c r="V35" i="62" l="1"/>
  <c r="V36" i="62" s="1"/>
  <c r="AD25" i="62"/>
  <c r="Y37" i="62"/>
  <c r="Z32" i="62"/>
  <c r="AA31" i="62"/>
  <c r="W35" i="62" s="1"/>
  <c r="W36" i="62" s="1"/>
  <c r="AC33" i="62"/>
  <c r="AE25" i="62" l="1"/>
  <c r="Z37" i="62"/>
  <c r="AA32" i="62"/>
  <c r="AB31" i="62"/>
  <c r="AB33" i="62"/>
  <c r="AC31" i="62"/>
  <c r="AE33" i="62" l="1"/>
  <c r="AE31" i="62"/>
  <c r="AF25" i="62"/>
  <c r="AA37" i="62"/>
  <c r="AC32" i="62"/>
  <c r="Y35" i="62"/>
  <c r="Y36" i="62" s="1"/>
  <c r="AB32" i="62"/>
  <c r="X35" i="62"/>
  <c r="X36" i="62" s="1"/>
  <c r="AD33" i="62"/>
  <c r="AD31" i="62"/>
  <c r="AF33" i="62" l="1"/>
  <c r="AF31" i="62"/>
  <c r="AE32" i="62"/>
  <c r="AA35" i="62"/>
  <c r="AA36" i="62" s="1"/>
  <c r="AG25" i="62"/>
  <c r="AB37" i="62"/>
  <c r="AD32" i="62"/>
  <c r="Z35" i="62"/>
  <c r="Z36" i="62" s="1"/>
  <c r="AG33" i="62" l="1"/>
  <c r="AG31" i="62"/>
  <c r="AF32" i="62"/>
  <c r="AB35" i="62"/>
  <c r="AB36" i="62" s="1"/>
  <c r="AH25" i="62"/>
  <c r="AC37" i="62"/>
  <c r="AH33" i="62" l="1"/>
  <c r="AH31" i="62"/>
  <c r="AG32" i="62"/>
  <c r="AC35" i="62"/>
  <c r="AC36" i="62" s="1"/>
  <c r="AI25" i="62"/>
  <c r="AJ25" i="62" s="1"/>
  <c r="AD37" i="62"/>
  <c r="AK25" i="62" l="1"/>
  <c r="AF37" i="62"/>
  <c r="AJ33" i="62"/>
  <c r="AJ31" i="62"/>
  <c r="AE37" i="62"/>
  <c r="AI33" i="62"/>
  <c r="AI31" i="62"/>
  <c r="AH32" i="62"/>
  <c r="AD35" i="62"/>
  <c r="AD36" i="62" s="1"/>
  <c r="AJ32" i="62" l="1"/>
  <c r="AF35" i="62"/>
  <c r="AF36" i="62" s="1"/>
  <c r="AL25" i="62"/>
  <c r="AG37" i="62"/>
  <c r="AK33" i="62"/>
  <c r="AK31" i="62"/>
  <c r="AI32" i="62"/>
  <c r="AE35" i="62"/>
  <c r="AE36" i="62" s="1"/>
  <c r="AK32" i="62" l="1"/>
  <c r="AG35" i="62"/>
  <c r="AG36" i="62" s="1"/>
  <c r="AM25" i="62"/>
  <c r="AH37" i="62"/>
  <c r="AL33" i="62"/>
  <c r="AL31" i="62"/>
  <c r="AL32" i="62" l="1"/>
  <c r="AH35" i="62"/>
  <c r="AH36" i="62" s="1"/>
  <c r="AI37" i="62"/>
  <c r="AN25" i="62"/>
  <c r="AM33" i="62"/>
  <c r="AM31" i="62"/>
  <c r="AM32" i="62" l="1"/>
  <c r="AI35" i="62"/>
  <c r="AI36" i="62" s="1"/>
  <c r="AO25" i="62"/>
  <c r="AJ37" i="62"/>
  <c r="AN33" i="62"/>
  <c r="AN31" i="62"/>
  <c r="AN32" i="62" l="1"/>
  <c r="AJ35" i="62"/>
  <c r="AJ36" i="62" s="1"/>
  <c r="AP25" i="62"/>
  <c r="AK37" i="62"/>
  <c r="AO33" i="62"/>
  <c r="AO31" i="62"/>
  <c r="AO32" i="62" l="1"/>
  <c r="AK35" i="62"/>
  <c r="AK36" i="62" s="1"/>
  <c r="AL37" i="62"/>
  <c r="AQ25" i="62"/>
  <c r="AP33" i="62"/>
  <c r="AP31" i="62"/>
  <c r="AP32" i="62" l="1"/>
  <c r="AL35" i="62"/>
  <c r="AL36" i="62" s="1"/>
  <c r="AQ33" i="62"/>
  <c r="AQ31" i="62"/>
  <c r="AR25" i="62"/>
  <c r="AM37" i="62"/>
  <c r="AS25" i="62" l="1"/>
  <c r="AN37" i="62"/>
  <c r="AR33" i="62"/>
  <c r="AR31" i="62"/>
  <c r="AQ32" i="62"/>
  <c r="AM35" i="62"/>
  <c r="AM36" i="62" s="1"/>
  <c r="AR32" i="62" l="1"/>
  <c r="AN35" i="62"/>
  <c r="AN36" i="62" s="1"/>
  <c r="AT25" i="62"/>
  <c r="AO37" i="62"/>
  <c r="AS33" i="62"/>
  <c r="AS31" i="62"/>
  <c r="AS32" i="62" l="1"/>
  <c r="AO35" i="62"/>
  <c r="AO36" i="62" s="1"/>
  <c r="AU25" i="62"/>
  <c r="AP37" i="62"/>
  <c r="AT33" i="62"/>
  <c r="AT31" i="62"/>
  <c r="AT32" i="62" l="1"/>
  <c r="AP35" i="62"/>
  <c r="AP36" i="62" s="1"/>
  <c r="AV25" i="62"/>
  <c r="AQ37" i="62"/>
  <c r="AU33" i="62"/>
  <c r="AU31" i="62"/>
  <c r="AU32" i="62" l="1"/>
  <c r="AQ35" i="62"/>
  <c r="AQ36" i="62" s="1"/>
  <c r="AW25" i="62"/>
  <c r="AR37" i="62"/>
  <c r="AV33" i="62"/>
  <c r="AV31" i="62"/>
  <c r="AV32" i="62" l="1"/>
  <c r="AR35" i="62"/>
  <c r="AR36" i="62" s="1"/>
  <c r="AX25" i="62"/>
  <c r="AS37" i="62"/>
  <c r="AW33" i="62"/>
  <c r="AW31" i="62"/>
  <c r="AW32" i="62" l="1"/>
  <c r="AS35" i="62"/>
  <c r="AS36" i="62" s="1"/>
  <c r="AY25" i="62"/>
  <c r="AT37" i="62"/>
  <c r="AX33" i="62"/>
  <c r="AX31" i="62"/>
  <c r="AX32" i="62" l="1"/>
  <c r="AT35" i="62"/>
  <c r="AT36" i="62" s="1"/>
  <c r="AZ25" i="62"/>
  <c r="AU37" i="62"/>
  <c r="AY33" i="62"/>
  <c r="AY31" i="62"/>
  <c r="AY32" i="62" l="1"/>
  <c r="AU35" i="62"/>
  <c r="AU36" i="62" s="1"/>
  <c r="BA25" i="62"/>
  <c r="AV37" i="62"/>
  <c r="AZ33" i="62"/>
  <c r="AZ31" i="62"/>
  <c r="AZ32" i="62" l="1"/>
  <c r="AV35" i="62"/>
  <c r="AV36" i="62" s="1"/>
  <c r="BB25" i="62"/>
  <c r="AW37" i="62"/>
  <c r="BA33" i="62"/>
  <c r="BA31" i="62"/>
  <c r="BA32" i="62" l="1"/>
  <c r="AW35" i="62"/>
  <c r="AW36" i="62" s="1"/>
  <c r="BC25" i="62"/>
  <c r="AX37" i="62"/>
  <c r="BB33" i="62"/>
  <c r="BB31" i="62"/>
  <c r="BB32" i="62" l="1"/>
  <c r="AX35" i="62"/>
  <c r="AX36" i="62" s="1"/>
  <c r="BD25" i="62"/>
  <c r="AY37" i="62"/>
  <c r="BC33" i="62"/>
  <c r="BC31" i="62"/>
  <c r="BC32" i="62" l="1"/>
  <c r="AY35" i="62"/>
  <c r="AY36" i="62" s="1"/>
  <c r="BE25" i="62"/>
  <c r="AZ37" i="62"/>
  <c r="BD33" i="62"/>
  <c r="BD31" i="62"/>
  <c r="BD32" i="62" l="1"/>
  <c r="AZ35" i="62"/>
  <c r="AZ36" i="62" s="1"/>
  <c r="BF25" i="62"/>
  <c r="BA37" i="62"/>
  <c r="BE33" i="62"/>
  <c r="BE31" i="62"/>
  <c r="BE32" i="62" l="1"/>
  <c r="BA35" i="62"/>
  <c r="BA36" i="62" s="1"/>
  <c r="BG25" i="62"/>
  <c r="BB37" i="62"/>
  <c r="BF33" i="62"/>
  <c r="BF31" i="62"/>
  <c r="BF32" i="62" l="1"/>
  <c r="BB35" i="62"/>
  <c r="BB36" i="62" s="1"/>
  <c r="BH25" i="62"/>
  <c r="BC37" i="62"/>
  <c r="BG33" i="62"/>
  <c r="BG31" i="62"/>
  <c r="BG32" i="62" l="1"/>
  <c r="BC35" i="62"/>
  <c r="BC36" i="62" s="1"/>
  <c r="BI25" i="62"/>
  <c r="BD37" i="62"/>
  <c r="BH33" i="62"/>
  <c r="BH31" i="62"/>
  <c r="BH32" i="62" l="1"/>
  <c r="BD35" i="62"/>
  <c r="BD36" i="62" s="1"/>
  <c r="BJ25" i="62"/>
  <c r="BE37" i="62"/>
  <c r="BI33" i="62"/>
  <c r="BI31" i="62"/>
  <c r="BI32" i="62" l="1"/>
  <c r="BE35" i="62"/>
  <c r="BE36" i="62" s="1"/>
  <c r="BK25" i="62"/>
  <c r="BF37" i="62"/>
  <c r="BJ33" i="62"/>
  <c r="BJ31" i="62"/>
  <c r="BJ32" i="62" l="1"/>
  <c r="BF35" i="62"/>
  <c r="BF36" i="62" s="1"/>
  <c r="BL25" i="62"/>
  <c r="BG37" i="62"/>
  <c r="BK33" i="62"/>
  <c r="BK31" i="62"/>
  <c r="BK32" i="62" l="1"/>
  <c r="BG35" i="62"/>
  <c r="BG36" i="62" s="1"/>
  <c r="BM25" i="62"/>
  <c r="BH37" i="62"/>
  <c r="BL33" i="62"/>
  <c r="BL31" i="62"/>
  <c r="BL32" i="62" l="1"/>
  <c r="BH35" i="62"/>
  <c r="BH36" i="62" s="1"/>
  <c r="BN25" i="62"/>
  <c r="BI37" i="62"/>
  <c r="BM33" i="62"/>
  <c r="BM31" i="62"/>
  <c r="BM32" i="62" l="1"/>
  <c r="BI35" i="62"/>
  <c r="BI36" i="62" s="1"/>
  <c r="BO25" i="62"/>
  <c r="BJ37" i="62"/>
  <c r="BN33" i="62"/>
  <c r="BN31" i="62"/>
  <c r="BN32" i="62" l="1"/>
  <c r="BJ35" i="62"/>
  <c r="BJ36" i="62" s="1"/>
  <c r="BP25" i="62"/>
  <c r="BK37" i="62"/>
  <c r="BO33" i="62"/>
  <c r="BO31" i="62"/>
  <c r="BO32" i="62" l="1"/>
  <c r="BK35" i="62"/>
  <c r="BK36" i="62" s="1"/>
  <c r="BQ25" i="62"/>
  <c r="BL37" i="62"/>
  <c r="BP33" i="62"/>
  <c r="BP31" i="62"/>
  <c r="BP32" i="62" l="1"/>
  <c r="BL35" i="62"/>
  <c r="BL36" i="62" s="1"/>
  <c r="BR25" i="62"/>
  <c r="BM37" i="62"/>
  <c r="BQ33" i="62"/>
  <c r="BQ31" i="62"/>
  <c r="BQ32" i="62" l="1"/>
  <c r="BM35" i="62"/>
  <c r="BM36" i="62" s="1"/>
  <c r="BS25" i="62"/>
  <c r="BN37" i="62"/>
  <c r="BR33" i="62"/>
  <c r="BR31" i="62"/>
  <c r="BR32" i="62" l="1"/>
  <c r="BN35" i="62"/>
  <c r="BN36" i="62" s="1"/>
  <c r="BT25" i="62"/>
  <c r="BO37" i="62"/>
  <c r="BS33" i="62"/>
  <c r="BS31" i="62"/>
  <c r="BS32" i="62" l="1"/>
  <c r="BO35" i="62"/>
  <c r="BO36" i="62" s="1"/>
  <c r="BU25" i="62"/>
  <c r="BP37" i="62"/>
  <c r="BT33" i="62"/>
  <c r="BT31" i="62"/>
  <c r="BT32" i="62" l="1"/>
  <c r="BP35" i="62"/>
  <c r="BP36" i="62" s="1"/>
  <c r="BV25" i="62"/>
  <c r="BW25" i="62" s="1"/>
  <c r="BQ37" i="62"/>
  <c r="BU33" i="62"/>
  <c r="BU31" i="62"/>
  <c r="BW33" i="62" l="1"/>
  <c r="BW31" i="62"/>
  <c r="BX25" i="62"/>
  <c r="BS37" i="62"/>
  <c r="BU32" i="62"/>
  <c r="BQ35" i="62"/>
  <c r="BQ36" i="62" s="1"/>
  <c r="BR37" i="62"/>
  <c r="BV33" i="62"/>
  <c r="BV31" i="62"/>
  <c r="BX33" i="62" l="1"/>
  <c r="BX31" i="62"/>
  <c r="BW32" i="62"/>
  <c r="BS35" i="62"/>
  <c r="BS36" i="62" s="1"/>
  <c r="BY25" i="62"/>
  <c r="BT37" i="62"/>
  <c r="BV32" i="62"/>
  <c r="BR35" i="62"/>
  <c r="BR36" i="62" s="1"/>
  <c r="BY33" i="62" l="1"/>
  <c r="BY31" i="62"/>
  <c r="BX32" i="62"/>
  <c r="BT35" i="62"/>
  <c r="BT36" i="62" s="1"/>
  <c r="BZ25" i="62"/>
  <c r="BU37" i="62"/>
  <c r="BY32" i="62" l="1"/>
  <c r="BU35" i="62"/>
  <c r="BU36" i="62" s="1"/>
  <c r="BZ33" i="62"/>
  <c r="BZ31" i="62"/>
  <c r="CA25" i="62"/>
  <c r="BV37" i="62"/>
  <c r="CB25" i="62" l="1"/>
  <c r="BW37" i="62"/>
  <c r="CA33" i="62"/>
  <c r="CA31" i="62"/>
  <c r="BZ32" i="62"/>
  <c r="BV35" i="62"/>
  <c r="BV36" i="62" s="1"/>
  <c r="BW35" i="62" l="1"/>
  <c r="BW36" i="62" s="1"/>
  <c r="CA32" i="62"/>
  <c r="CC25" i="62"/>
  <c r="BX37" i="62"/>
  <c r="CB33" i="62"/>
  <c r="CB31" i="62"/>
  <c r="BX35" i="62" l="1"/>
  <c r="BX36" i="62" s="1"/>
  <c r="CB32" i="62"/>
  <c r="CD25" i="62"/>
  <c r="BY37" i="62"/>
  <c r="CC33" i="62"/>
  <c r="CC31" i="62"/>
  <c r="BY35" i="62" l="1"/>
  <c r="BY36" i="62" s="1"/>
  <c r="CC32" i="62"/>
  <c r="CE25" i="62"/>
  <c r="BZ37" i="62"/>
  <c r="CD33" i="62"/>
  <c r="CD31" i="62"/>
  <c r="BZ35" i="62" l="1"/>
  <c r="BZ36" i="62" s="1"/>
  <c r="CD32" i="62"/>
  <c r="CF25" i="62"/>
  <c r="CA37" i="62"/>
  <c r="CE33" i="62"/>
  <c r="CE31" i="62"/>
  <c r="CA35" i="62" l="1"/>
  <c r="CA36" i="62" s="1"/>
  <c r="CE32" i="62"/>
  <c r="CG25" i="62"/>
  <c r="CB37" i="62"/>
  <c r="CF33" i="62"/>
  <c r="CF31" i="62"/>
  <c r="CB35" i="62" l="1"/>
  <c r="CB36" i="62" s="1"/>
  <c r="CF32" i="62"/>
  <c r="CH25" i="62"/>
  <c r="CC37" i="62"/>
  <c r="CG33" i="62"/>
  <c r="CG31" i="62"/>
  <c r="CC35" i="62" l="1"/>
  <c r="CC36" i="62" s="1"/>
  <c r="CG32" i="62"/>
  <c r="CI25" i="62"/>
  <c r="CD37" i="62"/>
  <c r="CH33" i="62"/>
  <c r="CH31" i="62"/>
  <c r="CD35" i="62" l="1"/>
  <c r="CD36" i="62" s="1"/>
  <c r="CH32" i="62"/>
  <c r="CE37" i="62"/>
  <c r="CI33" i="62"/>
  <c r="CI31" i="62"/>
  <c r="CE35" i="62" l="1"/>
  <c r="CE36" i="62" s="1"/>
  <c r="CI32" i="6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Martyna Rymarowicz</author>
  </authors>
  <commentList>
    <comment ref="G5" authorId="0" shapeId="0" xr:uid="{D9372EAF-AB96-4244-BCDB-A839F94A91DA}">
      <text>
        <r>
          <rPr>
            <b/>
            <sz val="9"/>
            <color indexed="81"/>
            <rFont val="Tahoma"/>
            <family val="2"/>
            <charset val="238"/>
          </rPr>
          <t>Martyna Rymarowicz:</t>
        </r>
        <r>
          <rPr>
            <sz val="9"/>
            <color indexed="81"/>
            <rFont val="Tahoma"/>
            <family val="2"/>
            <charset val="238"/>
          </rPr>
          <t xml:space="preserve">
1 given to JUK</t>
        </r>
      </text>
    </comment>
    <comment ref="G26" authorId="0" shapeId="0" xr:uid="{19C65720-62DA-432A-B020-C5F6CDE7EB0C}">
      <text>
        <r>
          <rPr>
            <b/>
            <sz val="9"/>
            <color indexed="81"/>
            <rFont val="Tahoma"/>
            <family val="2"/>
            <charset val="238"/>
          </rPr>
          <t>Martyna Rymarowicz:</t>
        </r>
        <r>
          <rPr>
            <sz val="9"/>
            <color indexed="81"/>
            <rFont val="Tahoma"/>
            <family val="2"/>
            <charset val="238"/>
          </rPr>
          <t xml:space="preserve">
1 given to JUK</t>
        </r>
      </text>
    </comment>
    <comment ref="M28" authorId="0" shapeId="0" xr:uid="{F2BA8B3B-A841-450A-AF9F-D6AF6EBC9BD4}">
      <text>
        <r>
          <rPr>
            <b/>
            <sz val="9"/>
            <color indexed="81"/>
            <rFont val="Tahoma"/>
            <charset val="1"/>
          </rPr>
          <t>Martyna Rymarowicz:</t>
        </r>
        <r>
          <rPr>
            <sz val="9"/>
            <color indexed="81"/>
            <rFont val="Tahoma"/>
            <charset val="1"/>
          </rPr>
          <t xml:space="preserve">
BIMS direct container - 64 units - not for stock</t>
        </r>
      </text>
    </comment>
    <comment ref="N28" authorId="0" shapeId="0" xr:uid="{5DF79302-440A-4FB5-98B1-D3EA6DEA041F}">
      <text>
        <r>
          <rPr>
            <b/>
            <sz val="9"/>
            <color indexed="81"/>
            <rFont val="Tahoma"/>
            <charset val="1"/>
          </rPr>
          <t>Martyna Rymarowicz:</t>
        </r>
        <r>
          <rPr>
            <sz val="9"/>
            <color indexed="81"/>
            <rFont val="Tahoma"/>
            <charset val="1"/>
          </rPr>
          <t xml:space="preserve">
zaległe towary wyślą razem z wysyłką za tydzień 41, dojdzie w tygodniu 45</t>
        </r>
      </text>
    </comment>
    <comment ref="V29" authorId="0" shapeId="0" xr:uid="{0D6C9F30-DEF2-468C-B4CE-2E85A77542FB}">
      <text>
        <r>
          <rPr>
            <b/>
            <sz val="9"/>
            <color indexed="81"/>
            <rFont val="Tahoma"/>
            <family val="2"/>
            <charset val="238"/>
          </rPr>
          <t>Martyna Rymarowicz:</t>
        </r>
        <r>
          <rPr>
            <sz val="9"/>
            <color indexed="81"/>
            <rFont val="Tahoma"/>
            <family val="2"/>
            <charset val="238"/>
          </rPr>
          <t xml:space="preserve">
audit in this week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Martyna Rymarowicz</author>
  </authors>
  <commentList>
    <comment ref="N8" authorId="0" shapeId="0" xr:uid="{C255820E-FA0F-47AD-A510-1E51A5F19CA2}">
      <text>
        <r>
          <rPr>
            <b/>
            <sz val="9"/>
            <color indexed="81"/>
            <rFont val="Tahoma"/>
            <family val="2"/>
            <charset val="238"/>
          </rPr>
          <t>Martyna Rymarowicz:</t>
        </r>
        <r>
          <rPr>
            <sz val="9"/>
            <color indexed="81"/>
            <rFont val="Tahoma"/>
            <family val="2"/>
            <charset val="238"/>
          </rPr>
          <t xml:space="preserve">
2026 actuals +15%</t>
        </r>
      </text>
    </comment>
    <comment ref="O8" authorId="0" shapeId="0" xr:uid="{04D10756-B0BC-4325-A1CF-272FADD7D8AF}">
      <text>
        <r>
          <rPr>
            <b/>
            <sz val="9"/>
            <color indexed="81"/>
            <rFont val="Tahoma"/>
            <family val="2"/>
            <charset val="238"/>
          </rPr>
          <t>Martyna Rymarowicz:</t>
        </r>
        <r>
          <rPr>
            <sz val="9"/>
            <color indexed="81"/>
            <rFont val="Tahoma"/>
            <family val="2"/>
            <charset val="238"/>
          </rPr>
          <t xml:space="preserve">
2026 actuals +15%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7577B2-4729-474E-BFCA-E2BB484F02A5}" keepAlive="1" name="Query - Database" description="Connection to the 'Database' query in the workbook." type="5" refreshedVersion="0" background="1">
    <dbPr connection="Provider=Microsoft.Mashup.OleDb.1;Data Source=$Workbook$;Location=Database;Extended Properties=&quot;&quot;" command="SELECT * FROM [Database]"/>
  </connection>
  <connection id="2" xr16:uid="{18DED623-D9C2-4982-A4D7-5A4CF0728634}" keepAlive="1" name="Query - Forecast" description="Connection to the 'Forecast' query in the workbook." type="5" refreshedVersion="8" background="1" saveData="1">
    <dbPr connection="Provider=Microsoft.Mashup.OleDb.1;Data Source=$Workbook$;Location=Forecast;Extended Properties=&quot;&quot;" command="SELECT * FROM [Forecast]"/>
  </connection>
  <connection id="3" xr16:uid="{C8B003EC-8CD9-4C21-ACEA-C3FD93435951}" keepAlive="1" name="Query - JIE Forecast" description="Connection to the 'JIE Forecast' query in the workbook." type="5" refreshedVersion="0" background="1" saveData="1">
    <dbPr connection="Provider=Microsoft.Mashup.OleDb.1;Data Source=$Workbook$;Location=&quot;JIE Forecast&quot;;Extended Properties=&quot;&quot;" command="SELECT * FROM [JIE Forecast]"/>
  </connection>
  <connection id="4" xr16:uid="{4A77B826-6036-4231-9BC1-2ACCA70055AF}" keepAlive="1" name="Query - JIE Purchase Orders" description="Connection to the 'JIE Purchase Orders' query in the workbook." type="5" refreshedVersion="0" background="1" saveData="1">
    <dbPr connection="Provider=Microsoft.Mashup.OleDb.1;Data Source=$Workbook$;Location=&quot;JIE Purchase Orders&quot;;Extended Properties=&quot;&quot;" command="SELECT * FROM [JIE Purchase Orders]"/>
  </connection>
  <connection id="5" xr16:uid="{CF908B9E-D007-4AD7-B189-C849E4DF1DCB}" keepAlive="1" name="Query - JIE Purchase/Sales/Cons" description="Connection to the 'JIE Purchase/Sales/Cons' query in the workbook." type="5" refreshedVersion="0" background="1" saveData="1">
    <dbPr connection="Provider=Microsoft.Mashup.OleDb.1;Data Source=$Workbook$;Location=&quot;JIE Purchase/Sales/Cons&quot;;Extended Properties=&quot;&quot;" command="SELECT * FROM [JIE Purchase/Sales/Cons]"/>
  </connection>
  <connection id="6" xr16:uid="{ECA65BF8-6B35-4B30-A7F8-9B26DFDEA7EA}" keepAlive="1" name="Query - JIE Stock" description="Connection to the 'JIE Stock' query in the workbook." type="5" refreshedVersion="0" background="1" saveData="1">
    <dbPr connection="Provider=Microsoft.Mashup.OleDb.1;Data Source=$Workbook$;Location=&quot;JIE Stock&quot;;Extended Properties=&quot;&quot;" command="SELECT * FROM [JIE Stock]"/>
  </connection>
  <connection id="7" xr16:uid="{05596721-D9B1-4884-95A0-28055AE3C82D}" keepAlive="1" name="Query - JUK Forecast" description="Connection to the 'JUK Forecast' query in the workbook." type="5" refreshedVersion="8" background="1" saveData="1">
    <dbPr connection="Provider=Microsoft.Mashup.OleDb.1;Data Source=$Workbook$;Location=&quot;JUK Forecast&quot;;Extended Properties=&quot;&quot;" command="SELECT * FROM [JUK Forecast]"/>
  </connection>
  <connection id="8" xr16:uid="{4EBDDCF3-34BF-430A-A923-BAB43EF05C99}" keepAlive="1" name="Query - JUK Purchase Orders" description="Connection to the 'JUK Purchase Orders' query in the workbook." type="5" refreshedVersion="8" background="1" saveData="1">
    <dbPr connection="Provider=Microsoft.Mashup.OleDb.1;Data Source=$Workbook$;Location=&quot;JUK Purchase Orders&quot;;Extended Properties=&quot;&quot;" command="SELECT * FROM [JUK Purchase Orders]"/>
  </connection>
  <connection id="9" xr16:uid="{84662474-B6CA-428E-8547-C54119636864}" keepAlive="1" name="Query - JUK Purchase/Sales/Cons" description="Connection to the 'JUK Purchase/Sales/Cons' query in the workbook." type="5" refreshedVersion="8" background="1" saveData="1">
    <dbPr connection="Provider=Microsoft.Mashup.OleDb.1;Data Source=$Workbook$;Location=&quot;JUK Purchase/Sales/Cons&quot;;Extended Properties=&quot;&quot;" command="SELECT * FROM [JUK Purchase/Sales/Cons]"/>
  </connection>
  <connection id="10" xr16:uid="{D683758B-DA0E-4053-8502-E7019931C40A}" keepAlive="1" name="Query - JUK Stock" description="Connection to the 'JUK Stock' query in the workbook." type="5" refreshedVersion="8" background="1" saveData="1">
    <dbPr connection="Provider=Microsoft.Mashup.OleDb.1;Data Source=$Workbook$;Location=&quot;JUK Stock&quot;;Extended Properties=&quot;&quot;" command="SELECT * FROM [JUK Stock]"/>
  </connection>
  <connection id="11" xr16:uid="{39551A66-1CE5-4AB6-B911-0737A5646A7D}" keepAlive="1" name="Query - Map &amp; Remove" description="Connection to the 'Map &amp; Remove' query in the workbook." type="5" refreshedVersion="0" background="1">
    <dbPr connection="Provider=Microsoft.Mashup.OleDb.1;Data Source=$Workbook$;Location=&quot;Map &amp; Remove&quot;;Extended Properties=&quot;&quot;" command="SELECT * FROM [Map &amp; Remove]"/>
  </connection>
  <connection id="12" xr16:uid="{7889E806-F273-43C2-81B2-1BE5F346106A}" keepAlive="1" name="Query - PL BC Items" description="Connection to the 'PL BC Items' query in the workbook." type="5" refreshedVersion="8" background="1" saveData="1">
    <dbPr connection="Provider=Microsoft.Mashup.OleDb.1;Data Source=$Workbook$;Location=&quot;PL BC Items&quot;;Extended Properties=&quot;&quot;" command="SELECT * FROM [PL BC Items]"/>
  </connection>
  <connection id="13" xr16:uid="{D9643765-66B8-43B3-B635-411D1E7C9BEE}" keepAlive="1" name="Query - PL Forecast" description="Connection to the 'PL Forecast' query in the workbook." type="5" refreshedVersion="0" background="1" saveData="1">
    <dbPr connection="Provider=Microsoft.Mashup.OleDb.1;Data Source=$Workbook$;Location=&quot;PL Forecast&quot;;Extended Properties=&quot;&quot;" command="SELECT * FROM [PL Forecast]"/>
  </connection>
  <connection id="14" xr16:uid="{956BAAFA-710F-407B-BECE-C1527B801C0E}" keepAlive="1" name="Query - PL Item Ledger" description="Connection to the 'PL Item Ledger' query in the workbook." type="5" refreshedVersion="0" background="1">
    <dbPr connection="Provider=Microsoft.Mashup.OleDb.1;Data Source=$Workbook$;Location=&quot;PL Item Ledger&quot;;Extended Properties=&quot;&quot;" command="SELECT * FROM [PL Item Ledger]"/>
  </connection>
  <connection id="15" xr16:uid="{C82070F8-2833-4138-8D9A-BECEC1CB820E}" keepAlive="1" name="Query - PL Purchase Orders" description="Connection to the 'PL Purchase Orders' query in the workbook." type="5" refreshedVersion="0" background="1">
    <dbPr connection="Provider=Microsoft.Mashup.OleDb.1;Data Source=$Workbook$;Location=&quot;PL Purchase Orders&quot;;Extended Properties=&quot;&quot;" command="SELECT * FROM [PL Purchase Orders]"/>
  </connection>
  <connection id="16" xr16:uid="{97B5FA52-424E-409F-8709-3CB238ECC627}" keepAlive="1" name="Query - PL Purchase/Sales/Cons" description="Connection to the 'PL Purchase/Sales/Cons' query in the workbook." type="5" refreshedVersion="0" background="1" saveData="1">
    <dbPr connection="Provider=Microsoft.Mashup.OleDb.1;Data Source=$Workbook$;Location=&quot;PL Purchase/Sales/Cons&quot;;Extended Properties=&quot;&quot;" command="SELECT * FROM [PL Purchase/Sales/Cons]"/>
  </connection>
  <connection id="17" xr16:uid="{6F16A78D-23CA-46CB-945F-C64F36308E8F}" keepAlive="1" name="Query - PL Stock" description="Connection to the 'PL Stock' query in the workbook." type="5" refreshedVersion="8" background="1" saveData="1">
    <dbPr connection="Provider=Microsoft.Mashup.OleDb.1;Data Source=$Workbook$;Location=&quot;PL Stock&quot;;Extended Properties=&quot;&quot;" command="SELECT * FROM [PL Stock]"/>
  </connection>
  <connection id="18" xr16:uid="{06821286-E409-47B2-8EE5-82B2C7F93EA7}" keepAlive="1" name="Query - Purchase Orders" description="Connection to the 'Purchase Orders' query in the workbook." type="5" refreshedVersion="8" background="1" saveData="1">
    <dbPr connection="Provider=Microsoft.Mashup.OleDb.1;Data Source=$Workbook$;Location=&quot;Purchase Orders&quot;;Extended Properties=&quot;&quot;" command="SELECT * FROM [Purchase Orders]"/>
  </connection>
  <connection id="19" xr16:uid="{5270D08E-8E9A-4531-90E6-F64B527EF5D4}" keepAlive="1" name="Query - Purchase/Sales/Cons" description="Connection to the 'Purchase/Sales/Cons' query in the workbook." type="5" refreshedVersion="8" background="1" saveData="1">
    <dbPr connection="Provider=Microsoft.Mashup.OleDb.1;Data Source=$Workbook$;Location=Purchase/Sales/Cons;Extended Properties=&quot;&quot;" command="SELECT * FROM [Purchase/Sales/Cons]"/>
  </connection>
  <connection id="20" xr16:uid="{1BFDE409-E1B8-4D68-A68F-E8D1255FDA8B}" keepAlive="1" name="Query - Server" description="Connection to the 'Server' query in the workbook." type="5" refreshedVersion="0" background="1">
    <dbPr connection="Provider=Microsoft.Mashup.OleDb.1;Data Source=$Workbook$;Location=Server;Extended Properties=&quot;&quot;" command="SELECT * FROM [Server]"/>
  </connection>
  <connection id="21" xr16:uid="{6670B9A0-2A09-4708-BCD9-24218AAA5175}" keepAlive="1" name="Query - Stock" description="Connection to the 'Stock' query in the workbook." type="5" refreshedVersion="8" background="1" saveData="1">
    <dbPr connection="Provider=Microsoft.Mashup.OleDb.1;Data Source=$Workbook$;Location=Stock;Extended Properties=&quot;&quot;" command="SELECT * FROM [Stock]"/>
  </connection>
  <connection id="22" xr16:uid="{CD088DD3-C7AB-4D33-A9FA-56443F7BFB2A}" keepAlive="1" name="Query - UK Combined" description="Connection to the 'UK Combined' query in the workbook." type="5" refreshedVersion="0" background="1" saveData="1">
    <dbPr connection="Provider=Microsoft.Mashup.OleDb.1;Data Source=$Workbook$;Location=&quot;UK Combined&quot;;Extended Properties=&quot;&quot;" command="SELECT * FROM [UK Combined]"/>
  </connection>
</connections>
</file>

<file path=xl/sharedStrings.xml><?xml version="1.0" encoding="utf-8"?>
<sst xmlns="http://schemas.openxmlformats.org/spreadsheetml/2006/main" count="4671" uniqueCount="833">
  <si>
    <t>CURRENT PLAN</t>
  </si>
  <si>
    <t>opening stock balance (end of week)</t>
  </si>
  <si>
    <t>not rotating items (over 90 days)</t>
  </si>
  <si>
    <t>stock balance - rotating items</t>
  </si>
  <si>
    <t>08-14 DECEMBER</t>
  </si>
  <si>
    <t xml:space="preserve">15-21 DECMBER </t>
  </si>
  <si>
    <t>22-28 DECEMBER</t>
  </si>
  <si>
    <t>29-04 DECEMBER/JANUARY</t>
  </si>
  <si>
    <t>05-11 Oct</t>
  </si>
  <si>
    <t>12-18 Oct</t>
  </si>
  <si>
    <t>19-25 Oct</t>
  </si>
  <si>
    <t>26-01 Nov</t>
  </si>
  <si>
    <t>02-08 Nov</t>
  </si>
  <si>
    <t>09-15 Nov</t>
  </si>
  <si>
    <t>16-22 Nov</t>
  </si>
  <si>
    <t>23-29 Nov</t>
  </si>
  <si>
    <t>30-06 Dec</t>
  </si>
  <si>
    <t>company</t>
  </si>
  <si>
    <t>week no.</t>
  </si>
  <si>
    <t>JPL</t>
  </si>
  <si>
    <t>stock at the end of the week</t>
  </si>
  <si>
    <t>containers requested</t>
  </si>
  <si>
    <t>stock production</t>
  </si>
  <si>
    <t>stock delivery</t>
  </si>
  <si>
    <t>sales forecast weekly</t>
  </si>
  <si>
    <t>next 8 weeks forecasted sales</t>
  </si>
  <si>
    <t>next 8 weeks cover %</t>
  </si>
  <si>
    <t>how many weeks cover</t>
  </si>
  <si>
    <t>over/under container effect</t>
  </si>
  <si>
    <t>this POR effect after delivery %</t>
  </si>
  <si>
    <t>05.10.2026</t>
  </si>
  <si>
    <t>PROPOSAL</t>
  </si>
  <si>
    <t>07-13 Dec</t>
  </si>
  <si>
    <t>14-20 Dec</t>
  </si>
  <si>
    <t>21-27 Dec</t>
  </si>
  <si>
    <t>28-Dec 03-Jan</t>
  </si>
  <si>
    <t>04-10 Jan</t>
  </si>
  <si>
    <t>11-17 Jan</t>
  </si>
  <si>
    <t>18-24 Jan</t>
  </si>
  <si>
    <t>25-31 Jan</t>
  </si>
  <si>
    <t>01-07 Feb</t>
  </si>
  <si>
    <t>08-14 Feb</t>
  </si>
  <si>
    <t>15-21 Feb</t>
  </si>
  <si>
    <t>22-28 Feb Feb</t>
  </si>
  <si>
    <t>01-07 Mar</t>
  </si>
  <si>
    <t>08-14 Mar</t>
  </si>
  <si>
    <t>15-21 Mar</t>
  </si>
  <si>
    <t>22-28-Mar</t>
  </si>
  <si>
    <t>29-03 Apr</t>
  </si>
  <si>
    <t>05-11 Apr</t>
  </si>
  <si>
    <t>12-18 Apr</t>
  </si>
  <si>
    <t>19-25 Apr</t>
  </si>
  <si>
    <t>26-02 Apr</t>
  </si>
  <si>
    <t>03-09 May</t>
  </si>
  <si>
    <t>10-16 May</t>
  </si>
  <si>
    <t>17-23 May</t>
  </si>
  <si>
    <t>24-30 May</t>
  </si>
  <si>
    <t>31-06 Jun</t>
  </si>
  <si>
    <t>07-13 Jun</t>
  </si>
  <si>
    <t>14-20 Jun</t>
  </si>
  <si>
    <t>21-27 Jun</t>
  </si>
  <si>
    <t>28-04 Jul</t>
  </si>
  <si>
    <t>05-11 Jul</t>
  </si>
  <si>
    <t>12-18 Jul</t>
  </si>
  <si>
    <t>19-25 Jul</t>
  </si>
  <si>
    <t>26-31 Jul</t>
  </si>
  <si>
    <t>02-08 Aug</t>
  </si>
  <si>
    <t>09-15 Aug</t>
  </si>
  <si>
    <t>16-22 Aug</t>
  </si>
  <si>
    <t>23-29 Aug</t>
  </si>
  <si>
    <t>30-05 Sep</t>
  </si>
  <si>
    <t>06-12 Sep</t>
  </si>
  <si>
    <t>13-19 Sep</t>
  </si>
  <si>
    <t>20-26 Sep</t>
  </si>
  <si>
    <t>27-03 Oct</t>
  </si>
  <si>
    <t>04-10 Oct</t>
  </si>
  <si>
    <t>11-17 Oct</t>
  </si>
  <si>
    <t>18-24 Oct</t>
  </si>
  <si>
    <t>25-31 Oct</t>
  </si>
  <si>
    <t>01-07 Nov</t>
  </si>
  <si>
    <t>08-14 Nov</t>
  </si>
  <si>
    <t>15-21 Nov</t>
  </si>
  <si>
    <t>22-28 Nov</t>
  </si>
  <si>
    <t>29-05 Dec</t>
  </si>
  <si>
    <t>06-12 Dec</t>
  </si>
  <si>
    <t>13-19 Dec</t>
  </si>
  <si>
    <t>20-26 Dec</t>
  </si>
  <si>
    <t>27-02 Jan</t>
  </si>
  <si>
    <t>03-09 Jan</t>
  </si>
  <si>
    <t>10-16 Jan</t>
  </si>
  <si>
    <t>17-23 Jan</t>
  </si>
  <si>
    <t>24-30 Jan</t>
  </si>
  <si>
    <t>31-06 Feb</t>
  </si>
  <si>
    <t>7-13 Feb</t>
  </si>
  <si>
    <t>14-20 Feb</t>
  </si>
  <si>
    <t>21-27 Feb</t>
  </si>
  <si>
    <t>28-05 Mar</t>
  </si>
  <si>
    <t>06-12 Mar</t>
  </si>
  <si>
    <t>13-19 Mar</t>
  </si>
  <si>
    <t>20-26 Mar</t>
  </si>
  <si>
    <t>27-02 Apr</t>
  </si>
  <si>
    <t>direct containers</t>
  </si>
  <si>
    <t>ISKO</t>
  </si>
  <si>
    <t>week 41 now</t>
  </si>
  <si>
    <t>over containers</t>
  </si>
  <si>
    <t>over containers in week 41 from  planner 05.08- direct containers sales drop not included in forecast</t>
  </si>
  <si>
    <t>BIMS</t>
  </si>
  <si>
    <t>August difference - forecast vs actual</t>
  </si>
  <si>
    <t>September difference - forecast vs actual</t>
  </si>
  <si>
    <t>October forecast reduction</t>
  </si>
  <si>
    <t>November forecast reduction</t>
  </si>
  <si>
    <t>December forecast reduction</t>
  </si>
  <si>
    <t>Direct container ISKO and BIMS - future sales reduced</t>
  </si>
  <si>
    <t>1 delayed container will come in week 45 not 41</t>
  </si>
  <si>
    <t>October in forecast from 05.08</t>
  </si>
  <si>
    <t>October now</t>
  </si>
  <si>
    <t>November in forecast from 05.08</t>
  </si>
  <si>
    <t>November now</t>
  </si>
  <si>
    <t>December in forecast from 05.08</t>
  </si>
  <si>
    <t>December now</t>
  </si>
  <si>
    <t>wysłane Mairead</t>
  </si>
  <si>
    <t>Check</t>
  </si>
  <si>
    <t>Forecast 05.10.2026</t>
  </si>
  <si>
    <t>Forecast 12.10.2026</t>
  </si>
  <si>
    <t>budgeted</t>
  </si>
  <si>
    <t>No_</t>
  </si>
  <si>
    <t>Category</t>
  </si>
  <si>
    <t>Item Category</t>
  </si>
  <si>
    <t>Sub-Category</t>
  </si>
  <si>
    <t>Vendor No_</t>
  </si>
  <si>
    <t>Warehouse</t>
  </si>
  <si>
    <t>Damaged</t>
  </si>
  <si>
    <t>Total in Stock</t>
  </si>
  <si>
    <t>POR</t>
  </si>
  <si>
    <t>SOR</t>
  </si>
  <si>
    <t>Inventory Balance</t>
  </si>
  <si>
    <t>TO ORDER</t>
  </si>
  <si>
    <t>Last 30 Days</t>
  </si>
  <si>
    <t>Last 60 Days</t>
  </si>
  <si>
    <t>Last 90 Days</t>
  </si>
  <si>
    <t>Last 180 Days</t>
  </si>
  <si>
    <t>30 Days Last Year</t>
  </si>
  <si>
    <t>60 Days Last Year</t>
  </si>
  <si>
    <t>90 Days Last Year</t>
  </si>
  <si>
    <t>180 Days Last Year</t>
  </si>
  <si>
    <t>Next 30 Days Last Year</t>
  </si>
  <si>
    <t>Next 60 Days Last Year</t>
  </si>
  <si>
    <t>Next 90 Days Last Year</t>
  </si>
  <si>
    <t>Next 180 Days Last Year</t>
  </si>
  <si>
    <t>No Movement</t>
  </si>
  <si>
    <t>Avg 90 Days Margin</t>
  </si>
  <si>
    <t>Avg 90 Days Margin PLN</t>
  </si>
  <si>
    <t>TCPMVG-0300NFC</t>
  </si>
  <si>
    <t>ST</t>
  </si>
  <si>
    <t>ST-HP-SOLAR</t>
  </si>
  <si>
    <t>SOLAR</t>
  </si>
  <si>
    <t>VIDEI001</t>
  </si>
  <si>
    <t>NO</t>
  </si>
  <si>
    <t>25,41%</t>
  </si>
  <si>
    <t>TCPMVS-0300NFC</t>
  </si>
  <si>
    <t>ST-TWIN-SOLAR</t>
  </si>
  <si>
    <t>28,07%</t>
  </si>
  <si>
    <t>TCPMVH-0300NFC</t>
  </si>
  <si>
    <t>ST-HP</t>
  </si>
  <si>
    <t>HP</t>
  </si>
  <si>
    <t>28,06%</t>
  </si>
  <si>
    <t>TCPMVI-0200NFC</t>
  </si>
  <si>
    <t>ST-INDIRECT</t>
  </si>
  <si>
    <t>INDIRECT</t>
  </si>
  <si>
    <t>32,90%</t>
  </si>
  <si>
    <t>TCPMVI-0150LFB</t>
  </si>
  <si>
    <t>26,80%</t>
  </si>
  <si>
    <t>TCPMVH-0200LFC</t>
  </si>
  <si>
    <t>42,84%</t>
  </si>
  <si>
    <t>TCPMVI-0300NFC</t>
  </si>
  <si>
    <t>32,12%</t>
  </si>
  <si>
    <t>BBSSD-00200NFC</t>
  </si>
  <si>
    <t>ST-BUFFER</t>
  </si>
  <si>
    <t>BUFFER</t>
  </si>
  <si>
    <t>27,95%</t>
  </si>
  <si>
    <t>TCPMVS-0200NFC</t>
  </si>
  <si>
    <t>30,12%</t>
  </si>
  <si>
    <t>TCPMVI-0125TLC</t>
  </si>
  <si>
    <t>ST-INDIRECT-TOP</t>
  </si>
  <si>
    <t>TOP</t>
  </si>
  <si>
    <t>20,64%</t>
  </si>
  <si>
    <t>TCPMVI-0125LFB</t>
  </si>
  <si>
    <t>27,68%</t>
  </si>
  <si>
    <t>TCPMVI-0150TLC</t>
  </si>
  <si>
    <t>17,34%</t>
  </si>
  <si>
    <t>BBSSD-00090WH</t>
  </si>
  <si>
    <t>18,66%</t>
  </si>
  <si>
    <t>BBSSD-00300NFC</t>
  </si>
  <si>
    <t>28,99%</t>
  </si>
  <si>
    <t>TCPMVG-0200LFC</t>
  </si>
  <si>
    <t>24,97%</t>
  </si>
  <si>
    <t>TCPMVH-0500LFC</t>
  </si>
  <si>
    <t>23,40%</t>
  </si>
  <si>
    <t>TCPMVS-0300LFD</t>
  </si>
  <si>
    <t>27,47%</t>
  </si>
  <si>
    <t>TCPMVG-0400LFC</t>
  </si>
  <si>
    <t>18,73%</t>
  </si>
  <si>
    <t>TCPMVS-0250NFC</t>
  </si>
  <si>
    <t>27,69%</t>
  </si>
  <si>
    <t>TCPMVD-0300NFD</t>
  </si>
  <si>
    <t>ST-DIRECT</t>
  </si>
  <si>
    <t>DIRECT</t>
  </si>
  <si>
    <t>36,26%</t>
  </si>
  <si>
    <t>TCPMVG-0500LFC</t>
  </si>
  <si>
    <t>28,94%</t>
  </si>
  <si>
    <t>BBSSD-00500NFC</t>
  </si>
  <si>
    <t>26,61%</t>
  </si>
  <si>
    <t>TCPMVS-0400LFC</t>
  </si>
  <si>
    <t>25,51%</t>
  </si>
  <si>
    <t>TCPMVI-0500LFC</t>
  </si>
  <si>
    <t>32,52%</t>
  </si>
  <si>
    <t>TCPMVI-0200LFB</t>
  </si>
  <si>
    <t>32,41%</t>
  </si>
  <si>
    <t>TCPMVI-0300LFD</t>
  </si>
  <si>
    <t>26,53%</t>
  </si>
  <si>
    <t>TCPMVS-0200LFD</t>
  </si>
  <si>
    <t>30,34%</t>
  </si>
  <si>
    <t>TCPMVS-0500LFC</t>
  </si>
  <si>
    <t>28,54%</t>
  </si>
  <si>
    <t>TCPMVD-0200NFD</t>
  </si>
  <si>
    <t>34,73%</t>
  </si>
  <si>
    <t>TCPMVI-0150WH</t>
  </si>
  <si>
    <t>ST-INDIRECT-HANG</t>
  </si>
  <si>
    <t>HANG</t>
  </si>
  <si>
    <t>23,83%</t>
  </si>
  <si>
    <t>TCPMVI-0100LFB</t>
  </si>
  <si>
    <t>29,99%</t>
  </si>
  <si>
    <t>TCLMVJ-30090FC</t>
  </si>
  <si>
    <t>ST-TOT</t>
  </si>
  <si>
    <t>TOT</t>
  </si>
  <si>
    <t>28,68%</t>
  </si>
  <si>
    <t>TCPMVH-0300LFD</t>
  </si>
  <si>
    <t>26,44%</t>
  </si>
  <si>
    <t>TCPMVH-0400LFC</t>
  </si>
  <si>
    <t>25,00%</t>
  </si>
  <si>
    <t>TCPMVI-0125WH</t>
  </si>
  <si>
    <t>24,79%</t>
  </si>
  <si>
    <t>TCPMVI-0250NFC</t>
  </si>
  <si>
    <t>25,81%</t>
  </si>
  <si>
    <t>DCEMVS-000210L</t>
  </si>
  <si>
    <t>ST-HP-OEM</t>
  </si>
  <si>
    <t>OEM</t>
  </si>
  <si>
    <t>25,16%</t>
  </si>
  <si>
    <t>TCPMV3-0300HGC</t>
  </si>
  <si>
    <t>ST-HP-TRIPLE</t>
  </si>
  <si>
    <t>TRIPLE</t>
  </si>
  <si>
    <t>24,16%</t>
  </si>
  <si>
    <t>TCPMVD-0150LFC</t>
  </si>
  <si>
    <t>32,58%</t>
  </si>
  <si>
    <t>TCPMVI-0150LFA</t>
  </si>
  <si>
    <t>28,52%</t>
  </si>
  <si>
    <t>TCPMV3-0300NFC</t>
  </si>
  <si>
    <t>ST-TRIPLE</t>
  </si>
  <si>
    <t>26,07%</t>
  </si>
  <si>
    <t>TCPMVG-0250LFC</t>
  </si>
  <si>
    <t>23,28%</t>
  </si>
  <si>
    <t>TCPMVS-0200LFB</t>
  </si>
  <si>
    <t>28,08%</t>
  </si>
  <si>
    <t>TCLMVJ-25090FC</t>
  </si>
  <si>
    <t>34,87%</t>
  </si>
  <si>
    <t>TCPMVI-0100WH</t>
  </si>
  <si>
    <t>26,68%</t>
  </si>
  <si>
    <t>BBSSD-00400NFC</t>
  </si>
  <si>
    <t>29,77%</t>
  </si>
  <si>
    <t>TCPMVS-0250LFD</t>
  </si>
  <si>
    <t>24,15%</t>
  </si>
  <si>
    <t>BBSSH-00300NFC</t>
  </si>
  <si>
    <t>ST-BUFFER-HP</t>
  </si>
  <si>
    <t>TCPMHI-0150LFC</t>
  </si>
  <si>
    <t>ST-HORIZ-IND</t>
  </si>
  <si>
    <t>IND</t>
  </si>
  <si>
    <t>37,54%</t>
  </si>
  <si>
    <t>TCPMHI-0200NFC</t>
  </si>
  <si>
    <t>28,11%</t>
  </si>
  <si>
    <t>TCPMV3-0250HGC</t>
  </si>
  <si>
    <t>29,05%</t>
  </si>
  <si>
    <t>TCPMVH-0250LFC</t>
  </si>
  <si>
    <t>25,75%</t>
  </si>
  <si>
    <t>TCLMVJ-20090FC</t>
  </si>
  <si>
    <t>34,19%</t>
  </si>
  <si>
    <t>TCPMVD-0250NFD</t>
  </si>
  <si>
    <t>37,09%</t>
  </si>
  <si>
    <t>TCPMVI-0125LFA</t>
  </si>
  <si>
    <t>27,73%</t>
  </si>
  <si>
    <t>TCPMVD-0125LFC</t>
  </si>
  <si>
    <t>34,53%</t>
  </si>
  <si>
    <t>TCPMVI-0080WH</t>
  </si>
  <si>
    <t>TCPMVS-0250LFB</t>
  </si>
  <si>
    <t>30,01%</t>
  </si>
  <si>
    <t>BBSSH-00200NFC</t>
  </si>
  <si>
    <t>24,88%</t>
  </si>
  <si>
    <t>TCPMVD-0100LFC</t>
  </si>
  <si>
    <t>28,97%</t>
  </si>
  <si>
    <t>TCPMVD-0400LFD</t>
  </si>
  <si>
    <t>34,81%</t>
  </si>
  <si>
    <t>1346,23</t>
  </si>
  <si>
    <t>BBSSH-00500NFC</t>
  </si>
  <si>
    <t>25,67%</t>
  </si>
  <si>
    <t>TCPMV3-0200NFC</t>
  </si>
  <si>
    <t>33,09%</t>
  </si>
  <si>
    <t>TCPMVI-0250LFB</t>
  </si>
  <si>
    <t>TCPMVI-0400LFC</t>
  </si>
  <si>
    <t>23,72%</t>
  </si>
  <si>
    <t>TCPMV3-0400HGC</t>
  </si>
  <si>
    <t>21,11%</t>
  </si>
  <si>
    <t>TCPMV3-0400LFC</t>
  </si>
  <si>
    <t>25,96%</t>
  </si>
  <si>
    <t>TCPMHS-0300NFC</t>
  </si>
  <si>
    <t>ST-HORIZ-TWIN</t>
  </si>
  <si>
    <t>TWIN</t>
  </si>
  <si>
    <t>35,99%</t>
  </si>
  <si>
    <t>1649,12</t>
  </si>
  <si>
    <t>TCSMVS-00300FC</t>
  </si>
  <si>
    <t>ST-THERM-2.0.</t>
  </si>
  <si>
    <t>2.0.</t>
  </si>
  <si>
    <t>16,68%</t>
  </si>
  <si>
    <t>BBSSH-00100NFC</t>
  </si>
  <si>
    <t>27,06%</t>
  </si>
  <si>
    <t>TCPMHI-0300NFC</t>
  </si>
  <si>
    <t>1424,51</t>
  </si>
  <si>
    <t>TCPMHS-0150LFC</t>
  </si>
  <si>
    <t>29,64%</t>
  </si>
  <si>
    <t>736,41</t>
  </si>
  <si>
    <t>TCPMHS-0200NFC</t>
  </si>
  <si>
    <t>28,29%</t>
  </si>
  <si>
    <t>TCPMVD-0500LFD</t>
  </si>
  <si>
    <t>37,11%</t>
  </si>
  <si>
    <t>TCSMVS-00500FC</t>
  </si>
  <si>
    <t>20,79%</t>
  </si>
  <si>
    <t>BBSSH-00400NFC</t>
  </si>
  <si>
    <t>TCPMV3-0250NFC</t>
  </si>
  <si>
    <t>TCPMV3-0500HGC</t>
  </si>
  <si>
    <t>TCSMVS-00400FC</t>
  </si>
  <si>
    <t>15,41%</t>
  </si>
  <si>
    <t>1026,31</t>
  </si>
  <si>
    <t>TCPMV3-0500LFC</t>
  </si>
  <si>
    <t>35,68%</t>
  </si>
  <si>
    <t>TCPMVD-S360NFD</t>
  </si>
  <si>
    <t>ST-SPECIAL</t>
  </si>
  <si>
    <t>SPECIAL</t>
  </si>
  <si>
    <t>TCSMVS-00200FC</t>
  </si>
  <si>
    <t>TCSMVS-00250FC</t>
  </si>
  <si>
    <t>TCPMHI-0250NFC</t>
  </si>
  <si>
    <t>39,19%</t>
  </si>
  <si>
    <t>TCPMHS-0250NFC</t>
  </si>
  <si>
    <t>BBSSD-00600NFC</t>
  </si>
  <si>
    <t>BBSSI-00600NFC</t>
  </si>
  <si>
    <t>BBSSI-S750V1</t>
  </si>
  <si>
    <t>BBSSS-00600NFC</t>
  </si>
  <si>
    <t>TCPMHS-0500LFC</t>
  </si>
  <si>
    <t>TCPMVD-S360V1</t>
  </si>
  <si>
    <t>TCPMVI-S500V1</t>
  </si>
  <si>
    <t>TCPMVS-260DHWC</t>
  </si>
  <si>
    <t>BBBSSI-S00200V1</t>
  </si>
  <si>
    <t>28,56%</t>
  </si>
  <si>
    <t>773,82</t>
  </si>
  <si>
    <t>BBSSD-00090NFC</t>
  </si>
  <si>
    <t>YES</t>
  </si>
  <si>
    <t>BBSSD-01000NFC</t>
  </si>
  <si>
    <t>BBSSDE-00100NFC</t>
  </si>
  <si>
    <t>ST-BUFFER-OEM</t>
  </si>
  <si>
    <t>BBSSDN-00200NFC</t>
  </si>
  <si>
    <t>BBSSD-S00090V1</t>
  </si>
  <si>
    <t>BBSSD-S0125V1</t>
  </si>
  <si>
    <t>29,98%</t>
  </si>
  <si>
    <t>541,32</t>
  </si>
  <si>
    <t>BBSSD-S0200V1</t>
  </si>
  <si>
    <t>BBSSD-S0300V1</t>
  </si>
  <si>
    <t>BBSSD-S0300V2</t>
  </si>
  <si>
    <t>BBSSD-S0500V1</t>
  </si>
  <si>
    <t>BBSSD-S0500V2</t>
  </si>
  <si>
    <t>BBSSD-S0500V3</t>
  </si>
  <si>
    <t>BBSSG-S0500V1</t>
  </si>
  <si>
    <t>BBSSH-S0500V1</t>
  </si>
  <si>
    <t>BBSSH-S0500V2</t>
  </si>
  <si>
    <t>DCEMVH-000260L</t>
  </si>
  <si>
    <t>DHW</t>
  </si>
  <si>
    <t>DHW-HP</t>
  </si>
  <si>
    <t>ECPMVI-0400LFC</t>
  </si>
  <si>
    <t>ENAMEL</t>
  </si>
  <si>
    <t>STAINLESSWARRANTY</t>
  </si>
  <si>
    <t>ST-WARRANTY</t>
  </si>
  <si>
    <t>WARRANTY</t>
  </si>
  <si>
    <t>TCLMVJ-20090FCB</t>
  </si>
  <si>
    <t>ST-TOT-OEM</t>
  </si>
  <si>
    <t>24,89%</t>
  </si>
  <si>
    <t>1381,42</t>
  </si>
  <si>
    <t>TCLMVJ-25090FCB</t>
  </si>
  <si>
    <t>28,61%</t>
  </si>
  <si>
    <t>1678,56</t>
  </si>
  <si>
    <t>TCLMVJ-30090FCB</t>
  </si>
  <si>
    <t>TCLMVJ-S25090FC</t>
  </si>
  <si>
    <t>TCLMVJ-S25090V1</t>
  </si>
  <si>
    <t>TCLMVJ-S30090FC</t>
  </si>
  <si>
    <t>TCLMVJ-S30090V1</t>
  </si>
  <si>
    <t>TCLMVJ-S30090V2</t>
  </si>
  <si>
    <t>TCLMVJ-S30090V3</t>
  </si>
  <si>
    <t>27,17%</t>
  </si>
  <si>
    <t>2169,41</t>
  </si>
  <si>
    <t>TCLMVJT-20090FC</t>
  </si>
  <si>
    <t>TCLMVJT-25090FC</t>
  </si>
  <si>
    <t>TCLMVJT-30090FC</t>
  </si>
  <si>
    <t>1802,46</t>
  </si>
  <si>
    <t>TCPMHI-0400LFC</t>
  </si>
  <si>
    <t>TCPMHI-0500LFC</t>
  </si>
  <si>
    <t>TCPMHI-S250V1</t>
  </si>
  <si>
    <t>TCPMHI-S500V1</t>
  </si>
  <si>
    <t>TCPMHS-0400LFC</t>
  </si>
  <si>
    <t>TCPMVD-S080V1</t>
  </si>
  <si>
    <t>570,06</t>
  </si>
  <si>
    <t>TCPMVD-S100LFC</t>
  </si>
  <si>
    <t>TCPMVD-S100V1</t>
  </si>
  <si>
    <t>TCPMVD-S300NFD</t>
  </si>
  <si>
    <t>TCPMVD-S300V1</t>
  </si>
  <si>
    <t>TCPMVD-S300V2</t>
  </si>
  <si>
    <t>TCPMVD-S300V3</t>
  </si>
  <si>
    <t>TCPMVD-S360V2</t>
  </si>
  <si>
    <t>TCPMVD-S400V1</t>
  </si>
  <si>
    <t>TCPMVD-S500V1</t>
  </si>
  <si>
    <t>TCPMVD-S750V1</t>
  </si>
  <si>
    <t>TCPMVGP-0400LFC</t>
  </si>
  <si>
    <t>ST-HP-SOL-OEM</t>
  </si>
  <si>
    <t>TCPMVG-S200LFC</t>
  </si>
  <si>
    <t>TCPMVG-S250V1</t>
  </si>
  <si>
    <t>TCPMVG-S300NFC</t>
  </si>
  <si>
    <t>TCPMVG-S300V1</t>
  </si>
  <si>
    <t>17,82%</t>
  </si>
  <si>
    <t>788,09</t>
  </si>
  <si>
    <t>TCPMVG-S300V2</t>
  </si>
  <si>
    <t>TCPMVG-S300V3</t>
  </si>
  <si>
    <t>TCPMVG-S300V4</t>
  </si>
  <si>
    <t>TCPMVG-S300V5</t>
  </si>
  <si>
    <t>TCPMVG-S400V1</t>
  </si>
  <si>
    <t>TCPMVG-S500LFC</t>
  </si>
  <si>
    <t>TCPMVG-S500V1</t>
  </si>
  <si>
    <t>TCPMVG-S500V2</t>
  </si>
  <si>
    <t>TCPMVG-S500V3</t>
  </si>
  <si>
    <t>TCPMVG-S500V4</t>
  </si>
  <si>
    <t>21,95%</t>
  </si>
  <si>
    <t>1493,12</t>
  </si>
  <si>
    <t>TCPMVGT-0200LFC</t>
  </si>
  <si>
    <t>TCPMVGT-0300NFC</t>
  </si>
  <si>
    <t>20,55%</t>
  </si>
  <si>
    <t>TCPMVGT-0400LFC</t>
  </si>
  <si>
    <t>15,68%</t>
  </si>
  <si>
    <t>892,72</t>
  </si>
  <si>
    <t>TCPMVGT-0500LFC</t>
  </si>
  <si>
    <t>TCPMVH-0300TLC</t>
  </si>
  <si>
    <t>TCPMVHN-0500LFC</t>
  </si>
  <si>
    <t>TCPMVH-S1000V1</t>
  </si>
  <si>
    <t>TCPMVH-S1000V2</t>
  </si>
  <si>
    <t>TCPMVH-S1000V3</t>
  </si>
  <si>
    <t>TCPMVH-S300NFC</t>
  </si>
  <si>
    <t>TCPMVH-S300V1</t>
  </si>
  <si>
    <t>TCPMVH-S300V2</t>
  </si>
  <si>
    <t>TCPMVH-S500V1</t>
  </si>
  <si>
    <t>TCPMVH-S750V1</t>
  </si>
  <si>
    <t>TCPMVHT-0200LFC</t>
  </si>
  <si>
    <t>43,76%</t>
  </si>
  <si>
    <t>TCPMVHT-0300NFC</t>
  </si>
  <si>
    <t>TCPMVHT-0400LFC</t>
  </si>
  <si>
    <t>TCPMVHT-0500LFC</t>
  </si>
  <si>
    <t>TCPMVI-S100V1</t>
  </si>
  <si>
    <t>TCPMVI-S200NFC</t>
  </si>
  <si>
    <t>TCPMVI-S200V1</t>
  </si>
  <si>
    <t>TCPMVI-S300NFC</t>
  </si>
  <si>
    <t>TCPMVI-S500LFC</t>
  </si>
  <si>
    <t>TCPMVI-S500V2</t>
  </si>
  <si>
    <t>30,35%</t>
  </si>
  <si>
    <t>1509,96</t>
  </si>
  <si>
    <t>TCPMVI-S750V1</t>
  </si>
  <si>
    <t>TCPMVI-S750V2</t>
  </si>
  <si>
    <t>TCPMVS-0300NEC</t>
  </si>
  <si>
    <t>TCPMVS-S250LFD</t>
  </si>
  <si>
    <t>TCPMVS-S300V1</t>
  </si>
  <si>
    <t>TCSMVI-0300FC</t>
  </si>
  <si>
    <t>BBMSD-00-0200F</t>
  </si>
  <si>
    <t>BT</t>
  </si>
  <si>
    <t>BT-BUFFER-BLACK</t>
  </si>
  <si>
    <t>BLACK</t>
  </si>
  <si>
    <t>BBMSD-00-05000F</t>
  </si>
  <si>
    <t>BBMSD-00-0500P</t>
  </si>
  <si>
    <t>BBMSD-00-0800P</t>
  </si>
  <si>
    <t>BBMSD-00-1000P</t>
  </si>
  <si>
    <t>BBMSD-00-120F</t>
  </si>
  <si>
    <t>BBMSD-00-1500P</t>
  </si>
  <si>
    <t>BBMSD-00-2000P</t>
  </si>
  <si>
    <t>BBMSD-00-4000F</t>
  </si>
  <si>
    <t>BBMSD-00-5000F</t>
  </si>
  <si>
    <t>BBMSD-00-500FH</t>
  </si>
  <si>
    <t>BBMSD-06-0200F</t>
  </si>
  <si>
    <t>BBMSD-0H-0200F</t>
  </si>
  <si>
    <t>BBMSH-00-0200F</t>
  </si>
  <si>
    <t>BBMSI-00-0500P</t>
  </si>
  <si>
    <t>BBMSI-00-0800P</t>
  </si>
  <si>
    <t>BBMSI-00-1000P</t>
  </si>
  <si>
    <t>BBMSI-00-1500P</t>
  </si>
  <si>
    <t>BBMSI-00-2000P</t>
  </si>
  <si>
    <t>BBMSI-SP-1000F</t>
  </si>
  <si>
    <t>BBMSS-00-0200F</t>
  </si>
  <si>
    <t>BBMSS-00-0300F</t>
  </si>
  <si>
    <t>BBMSS-00-0800P</t>
  </si>
  <si>
    <t>BBMSS-00-1000P</t>
  </si>
  <si>
    <t>BBMSS-00-1500P</t>
  </si>
  <si>
    <t>BBMSS-00-2000P</t>
  </si>
  <si>
    <t>BBSSD-00-0050F</t>
  </si>
  <si>
    <t>BBSSD-00-0150F</t>
  </si>
  <si>
    <t>BBSSD-00-0200F</t>
  </si>
  <si>
    <t>BBSSD-00-0250F</t>
  </si>
  <si>
    <t>BBSSD-00-0300F</t>
  </si>
  <si>
    <t>BBSSD-00-0400F</t>
  </si>
  <si>
    <t>BBSSD-00-0600F</t>
  </si>
  <si>
    <t>BBSSD-00-0750F</t>
  </si>
  <si>
    <t>BBSSD-00090HFC</t>
  </si>
  <si>
    <t>BBSSD-00200HFC</t>
  </si>
  <si>
    <t>BBSSD-00300HFC</t>
  </si>
  <si>
    <t>BBSSD-0050PWH</t>
  </si>
  <si>
    <t>BBSSD-0080PWH</t>
  </si>
  <si>
    <t>BBSSD-0100PWH</t>
  </si>
  <si>
    <t>BBSSD-0150PNFC</t>
  </si>
  <si>
    <t>BBSSD-0200PNFC</t>
  </si>
  <si>
    <t>BBSSDN-00300NFC</t>
  </si>
  <si>
    <t>BBSSDN-00500NFC</t>
  </si>
  <si>
    <t>BBSSDS-00090NFC</t>
  </si>
  <si>
    <t>BBSSD-S500NFC</t>
  </si>
  <si>
    <t>BBSSI-00-0150F</t>
  </si>
  <si>
    <t>BBSSI-00-0200F</t>
  </si>
  <si>
    <t>BBSSI-00-0250F</t>
  </si>
  <si>
    <t>BBSSI-00-0300F</t>
  </si>
  <si>
    <t>BBSSI-00-0400F</t>
  </si>
  <si>
    <t>BBSSI-00-0500F</t>
  </si>
  <si>
    <t>BBSSI-00200NFC</t>
  </si>
  <si>
    <t>BTSSD-00060SFC</t>
  </si>
  <si>
    <t>BTSSD-00090LFC</t>
  </si>
  <si>
    <t>BTSSD-00210LFC</t>
  </si>
  <si>
    <t>BTSSD-00300LFC</t>
  </si>
  <si>
    <t>DCEMVH-000210L</t>
  </si>
  <si>
    <t>DCEMVS-000260L</t>
  </si>
  <si>
    <t>DHWI-0200HPC</t>
  </si>
  <si>
    <t>DHWI-0260HPC</t>
  </si>
  <si>
    <t>ECPMVI-0200LFC</t>
  </si>
  <si>
    <t>ECPMVI-0300LFC</t>
  </si>
  <si>
    <t>ECPMVI-0500LFC</t>
  </si>
  <si>
    <t>ECPMVS-0200LFC</t>
  </si>
  <si>
    <t>ECPMVS-0300LFC</t>
  </si>
  <si>
    <t>ECPMVS-0400LFC</t>
  </si>
  <si>
    <t>ECPMVS-0500LFC</t>
  </si>
  <si>
    <t>HCPGVH-0200LPC</t>
  </si>
  <si>
    <t>HUB-0000-STD-4</t>
  </si>
  <si>
    <t>LLP-00-00035KW</t>
  </si>
  <si>
    <t>BOILER</t>
  </si>
  <si>
    <t>LLP-00-00100KW</t>
  </si>
  <si>
    <t>LLP-I-0011.SM</t>
  </si>
  <si>
    <t>LLP-P-008-SM</t>
  </si>
  <si>
    <t>LLP-PP-008-SM</t>
  </si>
  <si>
    <t>PA-000-000260W</t>
  </si>
  <si>
    <t>PV</t>
  </si>
  <si>
    <t>PV-PANEL</t>
  </si>
  <si>
    <t>PANEL</t>
  </si>
  <si>
    <t>PX-000-0000010</t>
  </si>
  <si>
    <t>TAEMVG-0210LFC</t>
  </si>
  <si>
    <t>TAEMVG-0250LFC</t>
  </si>
  <si>
    <t>TAEMVG-0300NFC</t>
  </si>
  <si>
    <t>TAEMVG-0400LFC</t>
  </si>
  <si>
    <t>TAEMVH-0210LFC</t>
  </si>
  <si>
    <t>TAEMVH-0250LFC</t>
  </si>
  <si>
    <t>TAEMVH-0300LFC</t>
  </si>
  <si>
    <t>TAEMVH-0400LFC</t>
  </si>
  <si>
    <t>TAEMVH-0500LFC</t>
  </si>
  <si>
    <t>TAEMVI-0125LFB</t>
  </si>
  <si>
    <t>TAEMVI-0150LFB</t>
  </si>
  <si>
    <t>TAEMVI-0180LFB</t>
  </si>
  <si>
    <t>TAEMVI-0210LFC</t>
  </si>
  <si>
    <t>TAEMVI-0250LFC</t>
  </si>
  <si>
    <t>TAEMVI-0300NFC</t>
  </si>
  <si>
    <t>TAEMVI-0400LFC</t>
  </si>
  <si>
    <t>TAEMVI-0500LFC</t>
  </si>
  <si>
    <t>TAEMVS-0210LFC</t>
  </si>
  <si>
    <t>TAEMVS-0250LFC</t>
  </si>
  <si>
    <t>TAEMVS-0300NFC</t>
  </si>
  <si>
    <t>TAEMVS-0400LFC</t>
  </si>
  <si>
    <t>TAEMVS-0500LFC</t>
  </si>
  <si>
    <t>TCCMVD-00500FC</t>
  </si>
  <si>
    <t>ST-TIT</t>
  </si>
  <si>
    <t>TIT</t>
  </si>
  <si>
    <t>TCMPVI-0125LFB</t>
  </si>
  <si>
    <t>TCNMVS-0250LFC</t>
  </si>
  <si>
    <t>TCNMVS-0300NFC</t>
  </si>
  <si>
    <t>TCPDVG-0500LFC</t>
  </si>
  <si>
    <t>TCPDVI-0500LFC</t>
  </si>
  <si>
    <t>TCPDVS-0200NFC</t>
  </si>
  <si>
    <t>TCPDVS-0300NFC</t>
  </si>
  <si>
    <t>TCPDVS-0400LFC</t>
  </si>
  <si>
    <t>TCPDVS-0500LFC</t>
  </si>
  <si>
    <t>TCPGVH-0200LPC</t>
  </si>
  <si>
    <t>TCPLVD-1000LFC</t>
  </si>
  <si>
    <t>TCPLVD-2000LFC</t>
  </si>
  <si>
    <t>TCPMHI-S200LFC</t>
  </si>
  <si>
    <t>TCPMV3-1000LFC</t>
  </si>
  <si>
    <t>TCPMV3-S300NFC</t>
  </si>
  <si>
    <t>TCPMV3-S500LFC</t>
  </si>
  <si>
    <t>TCPMV4-0300NEC</t>
  </si>
  <si>
    <t>ST-FOUR</t>
  </si>
  <si>
    <t>FOUR</t>
  </si>
  <si>
    <t>TCPMV4-0300NFC</t>
  </si>
  <si>
    <t>TCPMV4-0500LFC</t>
  </si>
  <si>
    <t>TCPMVD-0300NFC</t>
  </si>
  <si>
    <t>TCPMVD-0750LFC</t>
  </si>
  <si>
    <t>TCPMVD-1000LFC</t>
  </si>
  <si>
    <t>TCPMVD-1500LFC</t>
  </si>
  <si>
    <t>TCPMVD-2000LFC</t>
  </si>
  <si>
    <t>TCPMVD-2500LFC</t>
  </si>
  <si>
    <t>TCPMVD-3000LFC</t>
  </si>
  <si>
    <t>TCPMVD-S200NFD</t>
  </si>
  <si>
    <t>TCPMVD-S250NFD</t>
  </si>
  <si>
    <t>TCPMVD-S400LFD</t>
  </si>
  <si>
    <t>TCPMVD-S500LFD</t>
  </si>
  <si>
    <t>TCPMVG-0250HFC</t>
  </si>
  <si>
    <t>TCPMVG-0300HFC</t>
  </si>
  <si>
    <t>TCPMVGA0200LFC</t>
  </si>
  <si>
    <t>TCPMVGD0300LFC</t>
  </si>
  <si>
    <t>TCPMVGD0300NFC</t>
  </si>
  <si>
    <t>TCPMVGP-0200LFC</t>
  </si>
  <si>
    <t>TCPMVGP-0250LFC</t>
  </si>
  <si>
    <t>TCPMVGP-0300NFC</t>
  </si>
  <si>
    <t>TCPMVGP-0500LFC</t>
  </si>
  <si>
    <t>TCPMVG-S250LFC</t>
  </si>
  <si>
    <t>TCPMVG-S400LFC</t>
  </si>
  <si>
    <t>TCPMVGT-0250LFC</t>
  </si>
  <si>
    <t>TCPMVH-0125LFC</t>
  </si>
  <si>
    <t>TCPMVH-0155LPG</t>
  </si>
  <si>
    <t>TCPMVH-0200HFC</t>
  </si>
  <si>
    <t>TCPMVH-0300HFC</t>
  </si>
  <si>
    <t>TCPMVH-1000LFC</t>
  </si>
  <si>
    <t>TCPMVHA0200LFC</t>
  </si>
  <si>
    <t>TCPMVHG-0150NFC</t>
  </si>
  <si>
    <t>TCPMVHN-0300NFC</t>
  </si>
  <si>
    <t>TCPMVHN-0400LFC</t>
  </si>
  <si>
    <t>TCPMVHP-0200LFC</t>
  </si>
  <si>
    <t>TCPMVHP-0250LFC</t>
  </si>
  <si>
    <t>TCPMVHP-0300NFC</t>
  </si>
  <si>
    <t>TCPMVHP-0400LFC</t>
  </si>
  <si>
    <t>TCPMVHP-0500LFC</t>
  </si>
  <si>
    <t>TCPMVHS-0300NFC</t>
  </si>
  <si>
    <t>TCPMVH-S400LFC</t>
  </si>
  <si>
    <t>TCPMVH-S500LFC</t>
  </si>
  <si>
    <t>TCPMVHT-0250LFC</t>
  </si>
  <si>
    <t>TCPMVI-0080LFB</t>
  </si>
  <si>
    <t>TCPMVI-0100LPG</t>
  </si>
  <si>
    <t>TCPMVI-0100NFC</t>
  </si>
  <si>
    <t>TCPMVI-0150LFC</t>
  </si>
  <si>
    <t>TCPMVI-0150TLA</t>
  </si>
  <si>
    <t>TCPMVI-0300LEC</t>
  </si>
  <si>
    <t>TCPMVI-0750LFC</t>
  </si>
  <si>
    <t>TCPMVI-1000LFC</t>
  </si>
  <si>
    <t>TCPMVI-1500NFC</t>
  </si>
  <si>
    <t>TCPMVI-2000LFC</t>
  </si>
  <si>
    <t>TCPMVI-3000LFC</t>
  </si>
  <si>
    <t>TCPMVI-750LFC</t>
  </si>
  <si>
    <t>TCPMVIC0150NFC</t>
  </si>
  <si>
    <t>TCPMVI-D125TLC</t>
  </si>
  <si>
    <t>TCPMVI-D150TLC</t>
  </si>
  <si>
    <t>TCPMVI-P200LFC</t>
  </si>
  <si>
    <t>TCPMVI-P250NFC</t>
  </si>
  <si>
    <t>TCPMVI-P300NFC</t>
  </si>
  <si>
    <t>TCPMVI-S150LFB</t>
  </si>
  <si>
    <t>TCPMVI-S400LFC</t>
  </si>
  <si>
    <t>TCPMV-S0300NFC</t>
  </si>
  <si>
    <t>TCPMVS-0750LFC</t>
  </si>
  <si>
    <t>TCPMVS-1000NEC</t>
  </si>
  <si>
    <t>TCPMVS-1000NFC</t>
  </si>
  <si>
    <t>TCPMVS-1500NFC</t>
  </si>
  <si>
    <t>TCPMVS-2000LFC</t>
  </si>
  <si>
    <t>TCPMVSC-300NFC</t>
  </si>
  <si>
    <t>TCPMVS-S200NFC</t>
  </si>
  <si>
    <t>TCPWVI-0150NEC</t>
  </si>
  <si>
    <t>TCSMVI-0200FC</t>
  </si>
  <si>
    <t>TCSMVI-0250FC</t>
  </si>
  <si>
    <t>TCSMVI-0400FC</t>
  </si>
  <si>
    <t>TCSMVS-S500FC</t>
  </si>
  <si>
    <t>TCTMVD-00150FC</t>
  </si>
  <si>
    <t>TCTMVD-00200FC</t>
  </si>
  <si>
    <t>TCTMVD-00250FC</t>
  </si>
  <si>
    <t>TCTMVD-00300FC</t>
  </si>
  <si>
    <t>TCTMVD-00400FC</t>
  </si>
  <si>
    <t>TCTMVD-00500FC</t>
  </si>
  <si>
    <t>Total</t>
  </si>
  <si>
    <t>2 013</t>
  </si>
  <si>
    <t>2 036</t>
  </si>
  <si>
    <t>2 380</t>
  </si>
  <si>
    <t>-1 240</t>
  </si>
  <si>
    <t>-1 826</t>
  </si>
  <si>
    <t>-3 718</t>
  </si>
  <si>
    <t>-1 305</t>
  </si>
  <si>
    <t>-1 895</t>
  </si>
  <si>
    <t>-3 325</t>
  </si>
  <si>
    <t>-1 354</t>
  </si>
  <si>
    <t>-1 658</t>
  </si>
  <si>
    <t>-3 060</t>
  </si>
  <si>
    <t>27,89%</t>
  </si>
  <si>
    <t>Zastosowane filtry: 
Item No_ nie jest równa (Puste)
Vendor No_ nie jest równa AUSTR001, GALME001, DARWO001, ELEME001 lub OEMSO003
Sub-Category nie jest równa COMPONENT, IMMERSION lub COMP</t>
  </si>
  <si>
    <t>Document No_</t>
  </si>
  <si>
    <t>POR Quantity</t>
  </si>
  <si>
    <t>Qty to Receive</t>
  </si>
  <si>
    <t>Expected Receipt Date</t>
  </si>
  <si>
    <t>Order date</t>
  </si>
  <si>
    <t>Delivery Date</t>
  </si>
  <si>
    <t>POR-PL001923</t>
  </si>
  <si>
    <t>Week 28</t>
  </si>
  <si>
    <t>Week 40</t>
  </si>
  <si>
    <t>CNEU 4676024</t>
  </si>
  <si>
    <t>Packing list</t>
  </si>
  <si>
    <t>Shipped</t>
  </si>
  <si>
    <t>Missing</t>
  </si>
  <si>
    <t>POR-PL001929</t>
  </si>
  <si>
    <t>week 28</t>
  </si>
  <si>
    <t>week 32</t>
  </si>
  <si>
    <t>CNEU 4674269</t>
  </si>
  <si>
    <t>POR-PL001933</t>
  </si>
  <si>
    <t>week 29</t>
  </si>
  <si>
    <t>week 33</t>
  </si>
  <si>
    <t>POR-PL001940</t>
  </si>
  <si>
    <t>Week 30</t>
  </si>
  <si>
    <t>week 34</t>
  </si>
  <si>
    <t>POR-PL001941</t>
  </si>
  <si>
    <t>POR-PL001947</t>
  </si>
  <si>
    <t>Week 31</t>
  </si>
  <si>
    <t>week 35</t>
  </si>
  <si>
    <t>POR-PL001948</t>
  </si>
  <si>
    <t>POR-PL001963</t>
  </si>
  <si>
    <t>week 37</t>
  </si>
  <si>
    <t>POR-PL001965</t>
  </si>
  <si>
    <t>Week 36</t>
  </si>
  <si>
    <t>Week 39</t>
  </si>
  <si>
    <t>POR-PL001966</t>
  </si>
  <si>
    <t>POR-PL001967</t>
  </si>
  <si>
    <t>Week 37</t>
  </si>
  <si>
    <t>Week 41</t>
  </si>
  <si>
    <t>ISKO DIRECT</t>
  </si>
  <si>
    <t>POR-PL001968</t>
  </si>
  <si>
    <t>POR-PL001969</t>
  </si>
  <si>
    <t>POR-PL001907</t>
  </si>
  <si>
    <t xml:space="preserve">Week 38 </t>
  </si>
  <si>
    <t>Week 42</t>
  </si>
  <si>
    <t>POR-PL001970</t>
  </si>
  <si>
    <t>Week 38</t>
  </si>
  <si>
    <t>POR-PL001971</t>
  </si>
  <si>
    <t>POR-PL001972</t>
  </si>
  <si>
    <t>Zbiornik pokazowy</t>
  </si>
  <si>
    <t>Week 43</t>
  </si>
  <si>
    <t>POR-PL001973</t>
  </si>
  <si>
    <t>POR-PL001976</t>
  </si>
  <si>
    <t>Week 44</t>
  </si>
  <si>
    <t>BIMS DIRECT should be shipped 28-04 Sep or early next week</t>
  </si>
  <si>
    <t>POR-PL001978</t>
  </si>
  <si>
    <t>Week 45</t>
  </si>
  <si>
    <t>will be shipped 05-11 October</t>
  </si>
  <si>
    <t>POR-PL001979</t>
  </si>
  <si>
    <t>Week 46</t>
  </si>
  <si>
    <t>will be shipped 12-18 October</t>
  </si>
  <si>
    <t>POR-PL001980</t>
  </si>
  <si>
    <t xml:space="preserve"> 1 Zbiornik pokazowy</t>
  </si>
  <si>
    <t>Expected vs Today</t>
  </si>
  <si>
    <t>Order Date</t>
  </si>
  <si>
    <t>POR Age</t>
  </si>
  <si>
    <t>POR-PL001903</t>
  </si>
  <si>
    <t>17.07.2026</t>
  </si>
  <si>
    <t>26.05.2026</t>
  </si>
  <si>
    <t>Week 25</t>
  </si>
  <si>
    <t>POR-PL001904</t>
  </si>
  <si>
    <t>29.05.2026</t>
  </si>
  <si>
    <t>POR-PL001906</t>
  </si>
  <si>
    <t>02.06.2026</t>
  </si>
  <si>
    <t>POR-PL001908</t>
  </si>
  <si>
    <t>03.06.2026</t>
  </si>
  <si>
    <t>POR-PL001909</t>
  </si>
  <si>
    <t>POR-PL001910</t>
  </si>
  <si>
    <t>08.06.2026</t>
  </si>
  <si>
    <t>POR-PL001911</t>
  </si>
  <si>
    <t>POR-PL001912</t>
  </si>
  <si>
    <t>24.07.2026</t>
  </si>
  <si>
    <t>09.06.2026</t>
  </si>
  <si>
    <t>Week 26</t>
  </si>
  <si>
    <t>POR-PL001913</t>
  </si>
  <si>
    <t>POR-PL001917</t>
  </si>
  <si>
    <t>11.06.2026</t>
  </si>
  <si>
    <t>POR-PL001918</t>
  </si>
  <si>
    <t>POR-PL001916</t>
  </si>
  <si>
    <t>31.07.2026</t>
  </si>
  <si>
    <t>Wekk 27</t>
  </si>
  <si>
    <t>POR-PL001919</t>
  </si>
  <si>
    <t>19.06.2026</t>
  </si>
  <si>
    <t>Week 27</t>
  </si>
  <si>
    <t>POR-PL001920</t>
  </si>
  <si>
    <t>POR-PL001921</t>
  </si>
  <si>
    <t>POR-PL001895</t>
  </si>
  <si>
    <t>26.06.2026</t>
  </si>
  <si>
    <t>25.06.2026</t>
  </si>
  <si>
    <t>07.08.2026</t>
  </si>
  <si>
    <t>24.06.2026</t>
  </si>
  <si>
    <t>POR-PL001926</t>
  </si>
  <si>
    <t>30.06.2026</t>
  </si>
  <si>
    <t>POR-PL001927</t>
  </si>
  <si>
    <t>POR-PL001928</t>
  </si>
  <si>
    <t>14.08.2026</t>
  </si>
  <si>
    <t>Week 29</t>
  </si>
  <si>
    <t>POR-PL001931</t>
  </si>
  <si>
    <t>03.07.2026</t>
  </si>
  <si>
    <t>POR-PL001932</t>
  </si>
  <si>
    <t>POR-PL001934</t>
  </si>
  <si>
    <t>POR-PL001930</t>
  </si>
  <si>
    <t>21.08.2026</t>
  </si>
  <si>
    <t>01.07.2026</t>
  </si>
  <si>
    <t>POR-PL001924</t>
  </si>
  <si>
    <t>04.09.2026</t>
  </si>
  <si>
    <t>29.06.2026</t>
  </si>
  <si>
    <t>Week 32</t>
  </si>
  <si>
    <t>Just tanks</t>
  </si>
  <si>
    <t>Budget</t>
  </si>
  <si>
    <t>Forecast 9th Jan</t>
  </si>
  <si>
    <t>diff Jan vs Budget</t>
  </si>
  <si>
    <t>Forecast Mar</t>
  </si>
  <si>
    <t>diff Mar vs Jan</t>
  </si>
  <si>
    <t>diff Mar vs budget</t>
  </si>
  <si>
    <t>Forecast 9th Apr</t>
  </si>
  <si>
    <t>diff Apr vs Mar</t>
  </si>
  <si>
    <t>Forecast 13th Jul</t>
  </si>
  <si>
    <t>Forecast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</si>
</sst>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Aptos Narrow"/>
      <family val="2"/>
    </font>
    <font>
      <sz val="11"/>
      <color rgb="FFFF0000"/>
      <name val="Calibri"/>
      <family val="2"/>
      <scheme val="minor"/>
    </font>
    <font>
      <sz val="11"/>
      <name val="Aptos Narrow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Aptos Narrow"/>
      <family val="2"/>
    </font>
    <font>
      <sz val="11"/>
      <color rgb="FF000000"/>
      <name val="Calibri"/>
      <family val="2"/>
      <scheme val="minor"/>
    </font>
    <font>
      <sz val="11"/>
      <color theme="8" tint="0.59999389629810485"/>
      <name val="Calibri"/>
      <family val="2"/>
      <scheme val="minor"/>
    </font>
    <font>
      <sz val="11"/>
      <color rgb="FFFF0000"/>
      <name val="Aptos Narrow"/>
      <family val="2"/>
    </font>
    <font>
      <sz val="11"/>
      <color theme="8" tint="0.59999389629810485"/>
      <name val="Aptos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000000"/>
      <name val="Aptos Narrow"/>
      <family val="2"/>
    </font>
    <font>
      <sz val="11"/>
      <color rgb="FFE49EDD"/>
      <name val="Aptos Narrow"/>
      <family val="2"/>
    </font>
    <font>
      <sz val="11"/>
      <color rgb="FF242424"/>
      <name val="Consolas"/>
      <family val="3"/>
    </font>
    <font>
      <b/>
      <sz val="11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0" fillId="4" borderId="0" xfId="0" applyFill="1"/>
    <xf numFmtId="0" fontId="9" fillId="0" borderId="5" xfId="0" applyFont="1" applyBorder="1" applyAlignment="1">
      <alignment wrapText="1"/>
    </xf>
    <xf numFmtId="0" fontId="9" fillId="6" borderId="6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0" fillId="0" borderId="8" xfId="0" applyBorder="1"/>
    <xf numFmtId="0" fontId="0" fillId="5" borderId="0" xfId="0" applyFill="1"/>
    <xf numFmtId="1" fontId="0" fillId="0" borderId="0" xfId="0" applyNumberFormat="1"/>
    <xf numFmtId="0" fontId="2" fillId="2" borderId="4" xfId="0" applyFont="1" applyFill="1" applyBorder="1" applyAlignment="1">
      <alignment horizontal="center" vertical="center"/>
    </xf>
    <xf numFmtId="9" fontId="0" fillId="0" borderId="0" xfId="0" applyNumberFormat="1"/>
    <xf numFmtId="1" fontId="0" fillId="5" borderId="0" xfId="0" applyNumberFormat="1" applyFill="1"/>
    <xf numFmtId="164" fontId="0" fillId="8" borderId="0" xfId="0" applyNumberFormat="1" applyFill="1"/>
    <xf numFmtId="0" fontId="0" fillId="0" borderId="7" xfId="0" applyBorder="1"/>
    <xf numFmtId="0" fontId="0" fillId="0" borderId="9" xfId="0" applyBorder="1"/>
    <xf numFmtId="0" fontId="3" fillId="0" borderId="0" xfId="0" applyFont="1"/>
    <xf numFmtId="165" fontId="3" fillId="0" borderId="0" xfId="2" applyNumberFormat="1" applyFont="1"/>
    <xf numFmtId="0" fontId="10" fillId="0" borderId="0" xfId="0" applyFont="1"/>
    <xf numFmtId="165" fontId="0" fillId="0" borderId="0" xfId="0" applyNumberFormat="1"/>
    <xf numFmtId="165" fontId="0" fillId="0" borderId="0" xfId="2" applyNumberFormat="1" applyFont="1"/>
    <xf numFmtId="17" fontId="2" fillId="2" borderId="0" xfId="0" applyNumberFormat="1" applyFon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0" fontId="0" fillId="4" borderId="9" xfId="0" applyFill="1" applyBorder="1"/>
    <xf numFmtId="9" fontId="8" fillId="0" borderId="0" xfId="1" applyFont="1" applyFill="1" applyBorder="1"/>
    <xf numFmtId="0" fontId="8" fillId="0" borderId="9" xfId="0" applyFont="1" applyBorder="1"/>
    <xf numFmtId="1" fontId="0" fillId="10" borderId="0" xfId="0" applyNumberFormat="1" applyFill="1"/>
    <xf numFmtId="0" fontId="10" fillId="0" borderId="9" xfId="0" applyFont="1" applyBorder="1"/>
    <xf numFmtId="164" fontId="10" fillId="0" borderId="0" xfId="0" applyNumberFormat="1" applyFont="1"/>
    <xf numFmtId="165" fontId="8" fillId="0" borderId="0" xfId="2" applyNumberFormat="1" applyFont="1"/>
    <xf numFmtId="165" fontId="8" fillId="4" borderId="0" xfId="2" applyNumberFormat="1" applyFont="1" applyFill="1"/>
    <xf numFmtId="165" fontId="0" fillId="7" borderId="0" xfId="2" applyNumberFormat="1" applyFont="1" applyFill="1"/>
    <xf numFmtId="0" fontId="0" fillId="0" borderId="0" xfId="0" applyAlignment="1">
      <alignment wrapText="1"/>
    </xf>
    <xf numFmtId="1" fontId="10" fillId="0" borderId="0" xfId="0" applyNumberFormat="1" applyFont="1"/>
    <xf numFmtId="1" fontId="0" fillId="11" borderId="0" xfId="0" applyNumberFormat="1" applyFill="1"/>
    <xf numFmtId="165" fontId="12" fillId="0" borderId="0" xfId="2" applyNumberFormat="1" applyFont="1"/>
    <xf numFmtId="0" fontId="13" fillId="0" borderId="0" xfId="0" applyFont="1"/>
    <xf numFmtId="1" fontId="3" fillId="0" borderId="0" xfId="0" applyNumberFormat="1" applyFont="1"/>
    <xf numFmtId="165" fontId="3" fillId="0" borderId="0" xfId="0" applyNumberFormat="1" applyFont="1"/>
    <xf numFmtId="0" fontId="8" fillId="7" borderId="0" xfId="0" applyFont="1" applyFill="1"/>
    <xf numFmtId="0" fontId="9" fillId="12" borderId="6" xfId="0" applyFont="1" applyFill="1" applyBorder="1" applyAlignment="1">
      <alignment wrapText="1"/>
    </xf>
    <xf numFmtId="0" fontId="2" fillId="13" borderId="3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1" fontId="0" fillId="13" borderId="8" xfId="0" applyNumberFormat="1" applyFill="1" applyBorder="1"/>
    <xf numFmtId="0" fontId="0" fillId="13" borderId="0" xfId="0" applyFill="1"/>
    <xf numFmtId="0" fontId="0" fillId="13" borderId="10" xfId="0" applyFill="1" applyBorder="1"/>
    <xf numFmtId="1" fontId="0" fillId="13" borderId="0" xfId="0" applyNumberFormat="1" applyFill="1"/>
    <xf numFmtId="9" fontId="8" fillId="13" borderId="0" xfId="1" applyFont="1" applyFill="1" applyBorder="1"/>
    <xf numFmtId="164" fontId="0" fillId="13" borderId="0" xfId="0" applyNumberFormat="1" applyFill="1"/>
    <xf numFmtId="164" fontId="10" fillId="13" borderId="0" xfId="0" applyNumberFormat="1" applyFont="1" applyFill="1"/>
    <xf numFmtId="9" fontId="0" fillId="13" borderId="0" xfId="0" applyNumberFormat="1" applyFill="1"/>
    <xf numFmtId="164" fontId="0" fillId="0" borderId="0" xfId="0" applyNumberFormat="1"/>
    <xf numFmtId="0" fontId="0" fillId="0" borderId="0" xfId="0" applyAlignment="1">
      <alignment horizontal="left" vertical="center"/>
    </xf>
    <xf numFmtId="17" fontId="0" fillId="4" borderId="0" xfId="0" applyNumberFormat="1" applyFill="1"/>
    <xf numFmtId="16" fontId="9" fillId="6" borderId="6" xfId="0" applyNumberFormat="1" applyFont="1" applyFill="1" applyBorder="1" applyAlignment="1">
      <alignment wrapText="1"/>
    </xf>
    <xf numFmtId="0" fontId="14" fillId="0" borderId="0" xfId="0" applyFont="1"/>
    <xf numFmtId="1" fontId="0" fillId="14" borderId="1" xfId="0" applyNumberFormat="1" applyFill="1" applyBorder="1" applyAlignment="1">
      <alignment horizontal="center" vertical="center"/>
    </xf>
    <xf numFmtId="0" fontId="0" fillId="15" borderId="0" xfId="0" applyFill="1"/>
    <xf numFmtId="17" fontId="0" fillId="16" borderId="0" xfId="0" applyNumberFormat="1" applyFill="1"/>
    <xf numFmtId="0" fontId="0" fillId="17" borderId="0" xfId="0" applyFill="1"/>
    <xf numFmtId="0" fontId="11" fillId="0" borderId="0" xfId="0" applyFont="1"/>
    <xf numFmtId="9" fontId="8" fillId="0" borderId="0" xfId="1" applyFont="1"/>
    <xf numFmtId="0" fontId="0" fillId="18" borderId="0" xfId="0" applyFill="1" applyAlignment="1">
      <alignment horizontal="center" vertical="center"/>
    </xf>
    <xf numFmtId="0" fontId="9" fillId="0" borderId="6" xfId="0" applyFont="1" applyBorder="1" applyAlignment="1">
      <alignment wrapText="1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1" fontId="17" fillId="0" borderId="0" xfId="0" applyNumberFormat="1" applyFont="1"/>
    <xf numFmtId="0" fontId="18" fillId="0" borderId="0" xfId="0" applyFont="1"/>
    <xf numFmtId="1" fontId="18" fillId="0" borderId="0" xfId="0" applyNumberFormat="1" applyFont="1"/>
    <xf numFmtId="1" fontId="11" fillId="0" borderId="0" xfId="0" applyNumberFormat="1" applyFont="1"/>
    <xf numFmtId="3" fontId="0" fillId="0" borderId="0" xfId="0" applyNumberFormat="1"/>
    <xf numFmtId="3" fontId="14" fillId="0" borderId="0" xfId="0" applyNumberFormat="1" applyFont="1"/>
    <xf numFmtId="1" fontId="0" fillId="14" borderId="0" xfId="0" applyNumberForma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7" fontId="0" fillId="0" borderId="0" xfId="0" applyNumberFormat="1"/>
    <xf numFmtId="0" fontId="9" fillId="5" borderId="6" xfId="0" applyFont="1" applyFill="1" applyBorder="1" applyAlignment="1">
      <alignment wrapText="1"/>
    </xf>
    <xf numFmtId="0" fontId="0" fillId="19" borderId="0" xfId="0" applyFill="1"/>
    <xf numFmtId="1" fontId="0" fillId="19" borderId="0" xfId="0" applyNumberFormat="1" applyFill="1"/>
    <xf numFmtId="9" fontId="8" fillId="19" borderId="0" xfId="1" applyFont="1" applyFill="1"/>
    <xf numFmtId="0" fontId="15" fillId="19" borderId="0" xfId="0" applyFont="1" applyFill="1"/>
    <xf numFmtId="0" fontId="11" fillId="0" borderId="11" xfId="0" applyFont="1" applyBorder="1"/>
    <xf numFmtId="0" fontId="21" fillId="0" borderId="0" xfId="0" applyFont="1"/>
    <xf numFmtId="0" fontId="17" fillId="20" borderId="0" xfId="0" applyFont="1" applyFill="1"/>
    <xf numFmtId="14" fontId="11" fillId="0" borderId="0" xfId="0" applyNumberFormat="1" applyFont="1"/>
    <xf numFmtId="14" fontId="17" fillId="20" borderId="0" xfId="0" applyNumberFormat="1" applyFont="1" applyFill="1"/>
    <xf numFmtId="0" fontId="21" fillId="0" borderId="0" xfId="0" applyFont="1" applyAlignment="1">
      <alignment horizontal="center" vertical="center"/>
    </xf>
    <xf numFmtId="14" fontId="21" fillId="0" borderId="0" xfId="0" applyNumberFormat="1" applyFont="1"/>
    <xf numFmtId="0" fontId="22" fillId="0" borderId="0" xfId="0" applyFont="1"/>
    <xf numFmtId="3" fontId="0" fillId="0" borderId="8" xfId="0" applyNumberFormat="1" applyBorder="1"/>
    <xf numFmtId="0" fontId="23" fillId="0" borderId="0" xfId="0" applyFont="1"/>
    <xf numFmtId="1" fontId="0" fillId="18" borderId="0" xfId="0" applyNumberFormat="1" applyFill="1" applyAlignment="1">
      <alignment horizontal="left" vertical="center"/>
    </xf>
    <xf numFmtId="0" fontId="10" fillId="4" borderId="0" xfId="0" applyFont="1" applyFill="1"/>
    <xf numFmtId="9" fontId="8" fillId="0" borderId="0" xfId="1" applyFont="1" applyFill="1"/>
    <xf numFmtId="0" fontId="0" fillId="11" borderId="0" xfId="0" applyFill="1"/>
    <xf numFmtId="1" fontId="0" fillId="21" borderId="0" xfId="0" applyNumberFormat="1" applyFill="1"/>
    <xf numFmtId="0" fontId="24" fillId="0" borderId="0" xfId="0" applyFont="1"/>
    <xf numFmtId="0" fontId="25" fillId="0" borderId="0" xfId="0" applyFont="1"/>
    <xf numFmtId="3" fontId="11" fillId="0" borderId="0" xfId="0" applyNumberFormat="1" applyFont="1"/>
    <xf numFmtId="0" fontId="14" fillId="0" borderId="0" xfId="0" quotePrefix="1" applyFont="1"/>
    <xf numFmtId="0" fontId="11" fillId="11" borderId="0" xfId="0" applyFont="1" applyFill="1"/>
    <xf numFmtId="14" fontId="11" fillId="11" borderId="0" xfId="0" applyNumberFormat="1" applyFont="1" applyFill="1"/>
    <xf numFmtId="0" fontId="21" fillId="11" borderId="0" xfId="0" applyFont="1" applyFill="1"/>
    <xf numFmtId="0" fontId="17" fillId="11" borderId="0" xfId="0" applyFont="1" applyFill="1"/>
    <xf numFmtId="0" fontId="11" fillId="4" borderId="0" xfId="0" applyFont="1" applyFill="1"/>
    <xf numFmtId="14" fontId="11" fillId="4" borderId="0" xfId="0" applyNumberFormat="1" applyFont="1" applyFill="1"/>
    <xf numFmtId="0" fontId="17" fillId="4" borderId="0" xfId="0" applyFont="1" applyFill="1"/>
    <xf numFmtId="0" fontId="21" fillId="4" borderId="0" xfId="0" applyFont="1" applyFill="1"/>
    <xf numFmtId="0" fontId="26" fillId="0" borderId="0" xfId="0" applyFont="1"/>
    <xf numFmtId="14" fontId="17" fillId="11" borderId="0" xfId="0" applyNumberFormat="1" applyFont="1" applyFill="1"/>
    <xf numFmtId="14" fontId="17" fillId="4" borderId="0" xfId="0" applyNumberFormat="1" applyFont="1" applyFill="1"/>
    <xf numFmtId="0" fontId="11" fillId="5" borderId="0" xfId="0" applyFont="1" applyFill="1"/>
    <xf numFmtId="14" fontId="11" fillId="5" borderId="0" xfId="0" applyNumberFormat="1" applyFont="1" applyFill="1"/>
    <xf numFmtId="0" fontId="21" fillId="5" borderId="0" xfId="0" applyFont="1" applyFill="1"/>
  </cellXfs>
  <cellStyles count="5">
    <cellStyle name="Comma" xfId="2" builtinId="3"/>
    <cellStyle name="Comma 2" xfId="4" xr:uid="{F5244F0C-C652-4689-A82C-BACC3F140580}"/>
    <cellStyle name="Normal" xfId="0" builtinId="0"/>
    <cellStyle name="Normal 2" xfId="3" xr:uid="{7054CBBE-2761-4539-BE90-DDFEACC7B41B}"/>
    <cellStyle name="Percent" xfId="1" builtinId="5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187069</xdr:colOff>
      <xdr:row>79</xdr:row>
      <xdr:rowOff>42125</xdr:rowOff>
    </xdr:from>
    <xdr:to>
      <xdr:col>26</xdr:col>
      <xdr:colOff>290171</xdr:colOff>
      <xdr:row>101</xdr:row>
      <xdr:rowOff>23657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CAE1AF-4BED-E7A9-2585-61DA563AE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25137" y="5315511"/>
          <a:ext cx="3133784" cy="4172532"/>
        </a:xfrm>
        <a:prstGeom prst="rect">
          <a:avLst/>
        </a:prstGeom>
      </xdr:spPr>
    </xdr:pic>
    <xdr:clientData/>
  </xdr:twoCellAnchor>
  <xdr:twoCellAnchor editAs="oneCell">
    <xdr:from>
      <xdr:col>3</xdr:col>
      <xdr:colOff>207819</xdr:colOff>
      <xdr:row>103</xdr:row>
      <xdr:rowOff>43296</xdr:rowOff>
    </xdr:from>
    <xdr:to>
      <xdr:col>26</xdr:col>
      <xdr:colOff>120261</xdr:colOff>
      <xdr:row>107</xdr:row>
      <xdr:rowOff>138666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355B91-76C6-73BE-C263-DE35E4758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00205" y="9888682"/>
          <a:ext cx="11688806" cy="857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9268-F150-4BAD-940A-F906D7D02339}">
  <sheetPr>
    <tabColor rgb="FF92D050"/>
  </sheetPr>
  <dimension ref="A1:DK102"/>
  <sheetViews>
    <sheetView tabSelected="1" topLeftCell="C22" zoomScale="110" zoomScaleNormal="110" workbookViewId="0">
      <selection activeCell="K79" sqref="K79"/>
    </sheetView>
  </sheetViews>
  <sheetFormatPr defaultColWidth="9.140625" defaultRowHeight="15" outlineLevelRow="1"/>
  <cols>
    <col min="1" max="1" width="30.140625" customWidth="1"/>
    <col min="2" max="2" width="30" bestFit="1" customWidth="1"/>
    <col min="3" max="3" width="13.28515625" bestFit="1" customWidth="1"/>
    <col min="4" max="4" width="10.28515625" customWidth="1"/>
    <col min="5" max="5" width="11.85546875" customWidth="1"/>
    <col min="6" max="7" width="9.140625" hidden="1" customWidth="1"/>
    <col min="8" max="8" width="13.85546875" hidden="1" customWidth="1"/>
    <col min="9" max="9" width="9.140625" hidden="1" customWidth="1"/>
    <col min="10" max="20" width="9.140625" customWidth="1"/>
    <col min="27" max="35" width="9.140625" customWidth="1"/>
  </cols>
  <sheetData>
    <row r="1" spans="1:115" hidden="1">
      <c r="F1" s="49"/>
      <c r="G1" s="49"/>
      <c r="H1" s="49"/>
      <c r="I1" s="49"/>
    </row>
    <row r="2" spans="1:115" ht="45.75" hidden="1" customHeight="1">
      <c r="A2" s="44" t="s">
        <v>0</v>
      </c>
      <c r="C2" s="9" t="s">
        <v>1</v>
      </c>
      <c r="D2" s="9" t="s">
        <v>2</v>
      </c>
      <c r="E2" s="9" t="s">
        <v>3</v>
      </c>
      <c r="F2" s="45" t="s">
        <v>4</v>
      </c>
      <c r="G2" s="45" t="s">
        <v>5</v>
      </c>
      <c r="H2" s="45" t="s">
        <v>6</v>
      </c>
      <c r="I2" s="45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 t="s">
        <v>16</v>
      </c>
    </row>
    <row r="3" spans="1:115" hidden="1">
      <c r="A3" s="11" t="s">
        <v>17</v>
      </c>
      <c r="B3" s="11" t="s">
        <v>18</v>
      </c>
      <c r="F3" s="46">
        <v>50</v>
      </c>
      <c r="G3" s="46">
        <v>51</v>
      </c>
      <c r="H3" s="46">
        <v>52</v>
      </c>
      <c r="I3" s="47">
        <v>1</v>
      </c>
      <c r="J3" s="15">
        <v>41</v>
      </c>
      <c r="K3" s="15">
        <v>42</v>
      </c>
      <c r="L3" s="15">
        <v>43</v>
      </c>
      <c r="M3" s="15">
        <v>44</v>
      </c>
      <c r="N3" s="15">
        <v>45</v>
      </c>
      <c r="O3" s="15">
        <v>46</v>
      </c>
      <c r="P3" s="15">
        <v>47</v>
      </c>
      <c r="Q3" s="15">
        <v>48</v>
      </c>
      <c r="R3" s="15">
        <v>49</v>
      </c>
    </row>
    <row r="4" spans="1:115" hidden="1">
      <c r="A4" s="19" t="s">
        <v>19</v>
      </c>
      <c r="B4" s="12" t="s">
        <v>20</v>
      </c>
      <c r="C4" s="12">
        <v>841</v>
      </c>
      <c r="D4" s="12">
        <v>19</v>
      </c>
      <c r="E4" s="12">
        <f>C4-D4</f>
        <v>822</v>
      </c>
      <c r="F4" s="48">
        <f>E4+F7-F8</f>
        <v>855.6</v>
      </c>
      <c r="G4" s="48">
        <f t="shared" ref="G4:I4" si="0">F4+G7-G8</f>
        <v>909.59999999999991</v>
      </c>
      <c r="H4" s="48">
        <f t="shared" si="0"/>
        <v>861.59999999999991</v>
      </c>
      <c r="I4" s="48">
        <f t="shared" si="0"/>
        <v>895.59999999999991</v>
      </c>
      <c r="J4" s="14" t="e">
        <f>#REF!+J7-J8</f>
        <v>#REF!</v>
      </c>
      <c r="K4" s="14" t="e">
        <f t="shared" ref="K4:P4" si="1">J4+K7-K8</f>
        <v>#REF!</v>
      </c>
      <c r="L4" s="14" t="e">
        <f t="shared" si="1"/>
        <v>#REF!</v>
      </c>
      <c r="M4" s="14" t="e">
        <f t="shared" si="1"/>
        <v>#REF!</v>
      </c>
      <c r="N4" s="14" t="e">
        <f t="shared" si="1"/>
        <v>#REF!</v>
      </c>
      <c r="O4" s="14" t="e">
        <f t="shared" si="1"/>
        <v>#REF!</v>
      </c>
      <c r="P4" s="14" t="e">
        <f t="shared" si="1"/>
        <v>#REF!</v>
      </c>
      <c r="Q4" s="14" t="e">
        <f>P4+Q7-Q8</f>
        <v>#REF!</v>
      </c>
      <c r="R4" s="14" t="e">
        <f>Q4+R7-R8</f>
        <v>#REF!</v>
      </c>
    </row>
    <row r="5" spans="1:115" hidden="1">
      <c r="A5" s="20"/>
      <c r="B5" t="s">
        <v>21</v>
      </c>
      <c r="F5" s="49">
        <v>0</v>
      </c>
      <c r="G5" s="49">
        <v>3</v>
      </c>
      <c r="H5" s="50">
        <v>0</v>
      </c>
      <c r="I5" s="49">
        <v>0</v>
      </c>
    </row>
    <row r="6" spans="1:115" hidden="1">
      <c r="A6" s="20"/>
      <c r="B6" t="s">
        <v>22</v>
      </c>
      <c r="F6" s="49"/>
      <c r="G6" s="49"/>
      <c r="H6" s="49"/>
      <c r="I6" s="49"/>
    </row>
    <row r="7" spans="1:115" hidden="1">
      <c r="A7" s="20"/>
      <c r="B7" t="s">
        <v>23</v>
      </c>
      <c r="F7" s="49">
        <v>82</v>
      </c>
      <c r="G7" s="49">
        <v>175</v>
      </c>
      <c r="H7" s="49">
        <v>0</v>
      </c>
      <c r="I7" s="49">
        <v>82</v>
      </c>
    </row>
    <row r="8" spans="1:115" s="8" customFormat="1" hidden="1">
      <c r="A8" s="28"/>
      <c r="B8" s="8" t="s">
        <v>24</v>
      </c>
      <c r="F8" s="51">
        <f>ROUND(FORECAST!$G$3/3.8,0)/5*2</f>
        <v>48.4</v>
      </c>
      <c r="G8" s="49">
        <f>ROUND(FORECAST!$G$3/3.8,0)</f>
        <v>121</v>
      </c>
      <c r="H8" s="49">
        <f>ROUND(FORECAST!$G$3/3.8*0.4,0)</f>
        <v>48</v>
      </c>
      <c r="I8" s="49">
        <f>ROUND(FORECAST!$G$3/3.8*0.4,0)</f>
        <v>48</v>
      </c>
      <c r="J8" s="8">
        <f>ROUND(FORECAST!$Q$3/4.4,0)</f>
        <v>183</v>
      </c>
      <c r="K8" s="8">
        <f>ROUND(FORECAST!$Q$3/4.4,0)</f>
        <v>183</v>
      </c>
      <c r="L8" s="8">
        <f>ROUND(FORECAST!$Q$3/4.4,0)</f>
        <v>183</v>
      </c>
      <c r="M8" s="8">
        <f>ROUND(FORECAST!$Q$3/4.4,0)</f>
        <v>183</v>
      </c>
      <c r="N8" s="8">
        <f>ROUND(FORECAST!$R$3/4.2,0)</f>
        <v>130</v>
      </c>
      <c r="O8" s="8">
        <f>ROUND(FORECAST!$R$3/4.2,0)</f>
        <v>130</v>
      </c>
      <c r="P8" s="8">
        <f>ROUND(FORECAST!$R$3/4.2,0)</f>
        <v>130</v>
      </c>
      <c r="Q8" s="8">
        <f>ROUND(FORECAST!$R$3/4.2,0)</f>
        <v>130</v>
      </c>
      <c r="R8" s="8">
        <f>ROUND(FORECAST!$R$3/4.2,0)</f>
        <v>130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 hidden="1">
      <c r="A9" s="20"/>
      <c r="B9" t="s">
        <v>25</v>
      </c>
      <c r="F9" s="51">
        <f>SUM(G8:I8)</f>
        <v>217</v>
      </c>
      <c r="G9" s="51">
        <f>SUM(H8:I8)</f>
        <v>96</v>
      </c>
      <c r="H9" s="51">
        <f>SUM(I8:I8)</f>
        <v>48</v>
      </c>
      <c r="I9" s="51" t="e">
        <f>SUM(#REF!)</f>
        <v>#REF!</v>
      </c>
      <c r="J9" s="14">
        <f t="shared" ref="J9:K9" si="2">SUM(K8:R8)</f>
        <v>1199</v>
      </c>
      <c r="K9" s="14">
        <f t="shared" si="2"/>
        <v>1016</v>
      </c>
      <c r="L9" s="14">
        <f t="shared" ref="L9:R9" si="3">SUM(M8:U8)</f>
        <v>833</v>
      </c>
      <c r="M9" s="14">
        <f t="shared" si="3"/>
        <v>650</v>
      </c>
      <c r="N9" s="14">
        <f t="shared" si="3"/>
        <v>520</v>
      </c>
      <c r="O9" s="14">
        <f t="shared" si="3"/>
        <v>390</v>
      </c>
      <c r="P9" s="14">
        <f t="shared" si="3"/>
        <v>260</v>
      </c>
      <c r="Q9" s="14">
        <f t="shared" si="3"/>
        <v>130</v>
      </c>
      <c r="R9" s="14">
        <f t="shared" si="3"/>
        <v>0</v>
      </c>
    </row>
    <row r="10" spans="1:115" s="7" customFormat="1" hidden="1">
      <c r="A10" s="30"/>
      <c r="B10" s="7" t="s">
        <v>26</v>
      </c>
      <c r="F10" s="52">
        <f t="shared" ref="F10:N10" si="4">F4/F9</f>
        <v>3.9428571428571431</v>
      </c>
      <c r="G10" s="52">
        <f>G4/G9</f>
        <v>9.4749999999999996</v>
      </c>
      <c r="H10" s="52">
        <f t="shared" si="4"/>
        <v>17.95</v>
      </c>
      <c r="I10" s="52" t="e">
        <f t="shared" si="4"/>
        <v>#REF!</v>
      </c>
      <c r="J10" s="29" t="e">
        <f t="shared" si="4"/>
        <v>#REF!</v>
      </c>
      <c r="K10" s="29" t="e">
        <f t="shared" si="4"/>
        <v>#REF!</v>
      </c>
      <c r="L10" s="29" t="e">
        <f t="shared" si="4"/>
        <v>#REF!</v>
      </c>
      <c r="M10" s="29" t="e">
        <f t="shared" si="4"/>
        <v>#REF!</v>
      </c>
      <c r="N10" s="29" t="e">
        <f t="shared" si="4"/>
        <v>#REF!</v>
      </c>
      <c r="O10" s="29" t="e">
        <f t="shared" ref="O10:P10" si="5">O4/O9</f>
        <v>#REF!</v>
      </c>
      <c r="P10" s="29" t="e">
        <f t="shared" si="5"/>
        <v>#REF!</v>
      </c>
      <c r="Q10" s="29" t="e">
        <f t="shared" ref="Q10:R10" si="6">Q4/Q9</f>
        <v>#REF!</v>
      </c>
      <c r="R10" s="29" t="e">
        <f t="shared" si="6"/>
        <v>#REF!</v>
      </c>
    </row>
    <row r="11" spans="1:115" hidden="1">
      <c r="B11" t="s">
        <v>27</v>
      </c>
      <c r="F11" s="53">
        <f t="shared" ref="F11:R11" si="7">F10*8</f>
        <v>31.542857142857144</v>
      </c>
      <c r="G11" s="53">
        <f t="shared" si="7"/>
        <v>75.8</v>
      </c>
      <c r="H11" s="53">
        <f t="shared" si="7"/>
        <v>143.6</v>
      </c>
      <c r="I11" s="53" t="e">
        <f t="shared" si="7"/>
        <v>#REF!</v>
      </c>
      <c r="J11" s="18" t="e">
        <f t="shared" si="7"/>
        <v>#REF!</v>
      </c>
      <c r="K11" s="18" t="e">
        <f t="shared" si="7"/>
        <v>#REF!</v>
      </c>
      <c r="L11" s="18" t="e">
        <f t="shared" si="7"/>
        <v>#REF!</v>
      </c>
      <c r="M11" s="18" t="e">
        <f t="shared" si="7"/>
        <v>#REF!</v>
      </c>
      <c r="N11" s="18" t="e">
        <f t="shared" si="7"/>
        <v>#REF!</v>
      </c>
      <c r="O11" s="18" t="e">
        <f t="shared" si="7"/>
        <v>#REF!</v>
      </c>
      <c r="P11" s="18" t="e">
        <f t="shared" si="7"/>
        <v>#REF!</v>
      </c>
      <c r="Q11" s="18" t="e">
        <f t="shared" si="7"/>
        <v>#REF!</v>
      </c>
      <c r="R11" s="18" t="e">
        <f t="shared" si="7"/>
        <v>#REF!</v>
      </c>
    </row>
    <row r="12" spans="1:115" s="23" customFormat="1" hidden="1">
      <c r="A12" s="32"/>
      <c r="B12" s="23" t="s">
        <v>28</v>
      </c>
      <c r="F12" s="54">
        <f>(F4-F9)/85</f>
        <v>7.5129411764705889</v>
      </c>
      <c r="G12" s="54">
        <f t="shared" ref="G12:N12" si="8">(G4-G9)/85</f>
        <v>9.5717647058823516</v>
      </c>
      <c r="H12" s="54">
        <f t="shared" si="8"/>
        <v>9.5717647058823516</v>
      </c>
      <c r="I12" s="54" t="e">
        <f t="shared" si="8"/>
        <v>#REF!</v>
      </c>
      <c r="J12" s="33" t="e">
        <f t="shared" si="8"/>
        <v>#REF!</v>
      </c>
      <c r="K12" s="33" t="e">
        <f t="shared" si="8"/>
        <v>#REF!</v>
      </c>
      <c r="L12" s="33" t="e">
        <f t="shared" si="8"/>
        <v>#REF!</v>
      </c>
      <c r="M12" s="33" t="e">
        <f t="shared" si="8"/>
        <v>#REF!</v>
      </c>
      <c r="N12" s="33" t="e">
        <f t="shared" si="8"/>
        <v>#REF!</v>
      </c>
      <c r="O12" s="33" t="e">
        <f t="shared" ref="O12:P12" si="9">(O4-O9)/85</f>
        <v>#REF!</v>
      </c>
      <c r="P12" s="33" t="e">
        <f t="shared" si="9"/>
        <v>#REF!</v>
      </c>
      <c r="Q12" s="33" t="e">
        <f t="shared" ref="Q12:R12" si="10">(Q4-Q9)/85</f>
        <v>#REF!</v>
      </c>
      <c r="R12" s="33" t="e">
        <f t="shared" si="10"/>
        <v>#REF!</v>
      </c>
    </row>
    <row r="13" spans="1:115" s="7" customFormat="1" hidden="1">
      <c r="A13" s="30"/>
      <c r="F13" s="52"/>
      <c r="G13" s="52"/>
      <c r="H13" s="52"/>
      <c r="I13" s="52"/>
      <c r="J13" s="29"/>
      <c r="K13" s="29"/>
      <c r="L13" s="29"/>
      <c r="M13" s="29"/>
      <c r="N13" s="29"/>
      <c r="O13" s="29"/>
      <c r="P13" s="29"/>
      <c r="Q13" s="29"/>
      <c r="R13" s="29"/>
    </row>
    <row r="14" spans="1:115" hidden="1">
      <c r="A14" s="20"/>
      <c r="B14" t="s">
        <v>29</v>
      </c>
      <c r="F14" s="55" t="e">
        <f>#REF!</f>
        <v>#REF!</v>
      </c>
      <c r="G14" s="55" t="e">
        <f>#REF!</f>
        <v>#REF!</v>
      </c>
      <c r="H14" s="55" t="e">
        <f>#REF!</f>
        <v>#REF!</v>
      </c>
      <c r="I14" s="55" t="e">
        <f>#REF!</f>
        <v>#REF!</v>
      </c>
      <c r="J14" s="16" t="e">
        <f t="shared" ref="J14:L14" si="11">N10</f>
        <v>#REF!</v>
      </c>
      <c r="K14" s="16" t="e">
        <f t="shared" si="11"/>
        <v>#REF!</v>
      </c>
      <c r="L14" s="16" t="e">
        <f t="shared" si="11"/>
        <v>#REF!</v>
      </c>
      <c r="M14" s="16" t="e">
        <f>Q10</f>
        <v>#REF!</v>
      </c>
      <c r="N14" s="16" t="e">
        <f>R10</f>
        <v>#REF!</v>
      </c>
      <c r="O14" s="16">
        <f>S10</f>
        <v>0</v>
      </c>
      <c r="P14" s="16">
        <f>U10</f>
        <v>0</v>
      </c>
      <c r="Q14" s="16">
        <f>V10</f>
        <v>0</v>
      </c>
      <c r="R14" s="16">
        <f>W10</f>
        <v>0</v>
      </c>
    </row>
    <row r="15" spans="1:115" hidden="1">
      <c r="A15" s="20"/>
      <c r="B15" t="s">
        <v>27</v>
      </c>
      <c r="F15" s="53" t="e">
        <f>F14*8</f>
        <v>#REF!</v>
      </c>
      <c r="G15" s="53" t="e">
        <f>G14*8</f>
        <v>#REF!</v>
      </c>
      <c r="H15" s="53" t="e">
        <f>H14*8</f>
        <v>#REF!</v>
      </c>
      <c r="I15" s="53" t="e">
        <f>I14*8</f>
        <v>#REF!</v>
      </c>
      <c r="J15" s="18" t="e">
        <f t="shared" ref="J15:N15" si="12">J14*8</f>
        <v>#REF!</v>
      </c>
      <c r="K15" s="18" t="e">
        <f t="shared" si="12"/>
        <v>#REF!</v>
      </c>
      <c r="L15" s="18" t="e">
        <f t="shared" si="12"/>
        <v>#REF!</v>
      </c>
      <c r="M15" s="18" t="e">
        <f t="shared" si="12"/>
        <v>#REF!</v>
      </c>
      <c r="N15" s="18" t="e">
        <f t="shared" si="12"/>
        <v>#REF!</v>
      </c>
      <c r="O15" s="18">
        <f t="shared" ref="O15:P15" si="13">O14*8</f>
        <v>0</v>
      </c>
      <c r="P15" s="18">
        <f t="shared" si="13"/>
        <v>0</v>
      </c>
      <c r="Q15" s="18">
        <f t="shared" ref="Q15:R15" si="14">Q14*8</f>
        <v>0</v>
      </c>
      <c r="R15" s="18">
        <f t="shared" si="14"/>
        <v>0</v>
      </c>
    </row>
    <row r="16" spans="1:115" s="23" customFormat="1" hidden="1">
      <c r="A16" s="32"/>
      <c r="B16" s="23" t="s">
        <v>28</v>
      </c>
      <c r="F16" s="54" t="e">
        <f>(#REF!-#REF!)/85</f>
        <v>#REF!</v>
      </c>
      <c r="G16" s="54" t="e">
        <f>(#REF!-#REF!)/85</f>
        <v>#REF!</v>
      </c>
      <c r="H16" s="54" t="e">
        <f>(#REF!-#REF!)/85</f>
        <v>#REF!</v>
      </c>
      <c r="I16" s="54" t="e">
        <f>(#REF!-#REF!)/85</f>
        <v>#REF!</v>
      </c>
      <c r="J16" s="33" t="e">
        <f t="shared" ref="J16:L16" si="15">(N4-N9)/85</f>
        <v>#REF!</v>
      </c>
      <c r="K16" s="33" t="e">
        <f t="shared" si="15"/>
        <v>#REF!</v>
      </c>
      <c r="L16" s="33" t="e">
        <f t="shared" si="15"/>
        <v>#REF!</v>
      </c>
      <c r="M16" s="33" t="e">
        <f>(Q4-Q9)/85</f>
        <v>#REF!</v>
      </c>
      <c r="N16" s="33" t="e">
        <f>(R4-R9)/85</f>
        <v>#REF!</v>
      </c>
      <c r="O16" s="33">
        <f>(S4-S9)/85</f>
        <v>0</v>
      </c>
      <c r="P16" s="33">
        <f>(U4-U9)/85</f>
        <v>0</v>
      </c>
      <c r="Q16" s="33">
        <f>(V4-V9)/85</f>
        <v>0</v>
      </c>
      <c r="R16" s="33">
        <f>(W4-W9)/85</f>
        <v>0</v>
      </c>
    </row>
    <row r="17" spans="1:87" hidden="1">
      <c r="F17" s="49"/>
      <c r="G17" s="49"/>
      <c r="H17" s="49"/>
      <c r="I17" s="49"/>
    </row>
    <row r="18" spans="1:87" hidden="1">
      <c r="F18" s="49"/>
      <c r="G18" s="49"/>
      <c r="H18" s="49"/>
      <c r="I18" s="49"/>
    </row>
    <row r="19" spans="1:87" hidden="1"/>
    <row r="20" spans="1:87" hidden="1"/>
    <row r="21" spans="1:87" hidden="1"/>
    <row r="22" spans="1:87">
      <c r="B22" t="s">
        <v>30</v>
      </c>
    </row>
    <row r="23" spans="1:87" ht="34.5">
      <c r="A23" s="44" t="s">
        <v>31</v>
      </c>
      <c r="C23" s="9" t="s">
        <v>1</v>
      </c>
      <c r="D23" s="9" t="s">
        <v>2</v>
      </c>
      <c r="E23" s="9" t="s">
        <v>3</v>
      </c>
      <c r="F23" s="45"/>
      <c r="G23" s="45"/>
      <c r="H23" s="45"/>
      <c r="I23" s="45"/>
      <c r="J23" s="68" t="s">
        <v>8</v>
      </c>
      <c r="K23" s="68" t="s">
        <v>9</v>
      </c>
      <c r="L23" s="68" t="s">
        <v>10</v>
      </c>
      <c r="M23" s="68" t="s">
        <v>11</v>
      </c>
      <c r="N23" s="68" t="s">
        <v>12</v>
      </c>
      <c r="O23" s="10" t="s">
        <v>13</v>
      </c>
      <c r="P23" s="10" t="s">
        <v>14</v>
      </c>
      <c r="Q23" s="10" t="s">
        <v>15</v>
      </c>
      <c r="R23" s="10" t="s">
        <v>16</v>
      </c>
      <c r="S23" s="59" t="s">
        <v>32</v>
      </c>
      <c r="T23" s="59" t="s">
        <v>33</v>
      </c>
      <c r="U23" s="10" t="s">
        <v>34</v>
      </c>
      <c r="V23" s="10" t="s">
        <v>35</v>
      </c>
      <c r="W23" s="10" t="s">
        <v>36</v>
      </c>
      <c r="X23" s="10" t="s">
        <v>37</v>
      </c>
      <c r="Y23" s="10" t="s">
        <v>38</v>
      </c>
      <c r="Z23" s="10" t="s">
        <v>39</v>
      </c>
      <c r="AA23" s="10" t="s">
        <v>40</v>
      </c>
      <c r="AB23" s="10" t="s">
        <v>41</v>
      </c>
      <c r="AC23" s="10" t="s">
        <v>42</v>
      </c>
      <c r="AD23" s="10" t="s">
        <v>43</v>
      </c>
      <c r="AE23" s="10" t="s">
        <v>44</v>
      </c>
      <c r="AF23" s="10" t="s">
        <v>45</v>
      </c>
      <c r="AG23" s="10" t="s">
        <v>46</v>
      </c>
      <c r="AH23" s="10" t="s">
        <v>47</v>
      </c>
      <c r="AI23" s="10" t="s">
        <v>48</v>
      </c>
      <c r="AJ23" s="10" t="s">
        <v>49</v>
      </c>
      <c r="AK23" s="10" t="s">
        <v>50</v>
      </c>
      <c r="AL23" s="10" t="s">
        <v>51</v>
      </c>
      <c r="AM23" s="10" t="s">
        <v>52</v>
      </c>
      <c r="AN23" s="10" t="s">
        <v>53</v>
      </c>
      <c r="AO23" s="10" t="s">
        <v>54</v>
      </c>
      <c r="AP23" s="10" t="s">
        <v>55</v>
      </c>
      <c r="AQ23" s="10" t="s">
        <v>56</v>
      </c>
      <c r="AR23" s="10" t="s">
        <v>57</v>
      </c>
      <c r="AS23" s="10" t="s">
        <v>58</v>
      </c>
      <c r="AT23" s="10" t="s">
        <v>59</v>
      </c>
      <c r="AU23" s="10" t="s">
        <v>60</v>
      </c>
      <c r="AV23" s="10" t="s">
        <v>61</v>
      </c>
      <c r="AW23" s="10" t="s">
        <v>62</v>
      </c>
      <c r="AX23" s="10" t="s">
        <v>63</v>
      </c>
      <c r="AY23" s="10" t="s">
        <v>64</v>
      </c>
      <c r="AZ23" s="10" t="s">
        <v>65</v>
      </c>
      <c r="BA23" s="10" t="s">
        <v>66</v>
      </c>
      <c r="BB23" s="10" t="s">
        <v>67</v>
      </c>
      <c r="BC23" s="83" t="s">
        <v>68</v>
      </c>
      <c r="BD23" s="83" t="s">
        <v>69</v>
      </c>
      <c r="BE23" s="10" t="s">
        <v>70</v>
      </c>
      <c r="BF23" s="10" t="s">
        <v>71</v>
      </c>
      <c r="BG23" s="10" t="s">
        <v>72</v>
      </c>
      <c r="BH23" s="10" t="s">
        <v>73</v>
      </c>
      <c r="BI23" s="10" t="s">
        <v>74</v>
      </c>
      <c r="BJ23" s="10" t="s">
        <v>75</v>
      </c>
      <c r="BK23" s="10" t="s">
        <v>76</v>
      </c>
      <c r="BL23" s="10" t="s">
        <v>77</v>
      </c>
      <c r="BM23" s="10" t="s">
        <v>78</v>
      </c>
      <c r="BN23" s="10" t="s">
        <v>79</v>
      </c>
      <c r="BO23" s="10" t="s">
        <v>80</v>
      </c>
      <c r="BP23" s="10" t="s">
        <v>81</v>
      </c>
      <c r="BQ23" s="10" t="s">
        <v>82</v>
      </c>
      <c r="BR23" s="10" t="s">
        <v>83</v>
      </c>
      <c r="BS23" s="10" t="s">
        <v>84</v>
      </c>
      <c r="BT23" s="10" t="s">
        <v>85</v>
      </c>
      <c r="BU23" s="10" t="s">
        <v>86</v>
      </c>
      <c r="BV23" s="10" t="s">
        <v>87</v>
      </c>
      <c r="BW23" s="10" t="s">
        <v>88</v>
      </c>
      <c r="BX23" s="10" t="s">
        <v>89</v>
      </c>
      <c r="BY23" s="10" t="s">
        <v>90</v>
      </c>
      <c r="BZ23" s="10" t="s">
        <v>91</v>
      </c>
      <c r="CA23" s="10" t="s">
        <v>92</v>
      </c>
      <c r="CB23" s="10" t="s">
        <v>93</v>
      </c>
      <c r="CC23" s="10" t="s">
        <v>94</v>
      </c>
      <c r="CD23" s="10" t="s">
        <v>95</v>
      </c>
      <c r="CE23" s="10" t="s">
        <v>96</v>
      </c>
      <c r="CF23" s="10" t="s">
        <v>97</v>
      </c>
      <c r="CG23" s="10" t="s">
        <v>98</v>
      </c>
      <c r="CH23" s="10" t="s">
        <v>99</v>
      </c>
      <c r="CI23" s="10" t="s">
        <v>100</v>
      </c>
    </row>
    <row r="24" spans="1:87">
      <c r="A24" s="11" t="s">
        <v>17</v>
      </c>
      <c r="B24" s="11" t="s">
        <v>18</v>
      </c>
      <c r="F24" s="46"/>
      <c r="G24" s="46"/>
      <c r="H24" s="46"/>
      <c r="I24" s="47"/>
      <c r="J24" s="15">
        <v>41</v>
      </c>
      <c r="K24" s="15">
        <v>42</v>
      </c>
      <c r="L24" s="15">
        <v>43</v>
      </c>
      <c r="M24" s="15">
        <v>44</v>
      </c>
      <c r="N24" s="15">
        <v>45</v>
      </c>
      <c r="O24" s="15">
        <v>46</v>
      </c>
      <c r="P24" s="15">
        <v>47</v>
      </c>
      <c r="Q24" s="15">
        <v>48</v>
      </c>
      <c r="R24" s="15">
        <v>49</v>
      </c>
      <c r="S24" s="15">
        <v>50</v>
      </c>
      <c r="T24" s="15">
        <v>51</v>
      </c>
      <c r="U24" s="15">
        <v>52</v>
      </c>
      <c r="V24" s="15">
        <v>53</v>
      </c>
      <c r="W24" s="49">
        <v>1</v>
      </c>
      <c r="X24" s="49">
        <v>2</v>
      </c>
      <c r="Y24" s="49">
        <v>3</v>
      </c>
      <c r="Z24" s="49">
        <v>4</v>
      </c>
      <c r="AA24" s="49">
        <v>5</v>
      </c>
      <c r="AB24" s="49">
        <v>6</v>
      </c>
      <c r="AC24" s="49">
        <v>7</v>
      </c>
      <c r="AD24" s="49">
        <v>8</v>
      </c>
      <c r="AE24" s="49">
        <v>9</v>
      </c>
      <c r="AF24" s="49">
        <v>10</v>
      </c>
      <c r="AG24" s="49">
        <v>11</v>
      </c>
      <c r="AH24" s="49">
        <v>12</v>
      </c>
      <c r="AI24" s="49">
        <v>13</v>
      </c>
      <c r="AJ24" s="49">
        <v>14</v>
      </c>
      <c r="AK24" s="49">
        <v>15</v>
      </c>
      <c r="AL24" s="49">
        <v>16</v>
      </c>
      <c r="AM24" s="49">
        <v>17</v>
      </c>
      <c r="AN24" s="49">
        <v>18</v>
      </c>
      <c r="AO24" s="49">
        <v>19</v>
      </c>
      <c r="AP24" s="49">
        <v>20</v>
      </c>
      <c r="AQ24" s="49">
        <v>21</v>
      </c>
      <c r="AR24" s="49">
        <v>22</v>
      </c>
      <c r="AS24" s="49">
        <v>23</v>
      </c>
      <c r="AT24" s="49">
        <v>24</v>
      </c>
      <c r="AU24" s="49">
        <v>25</v>
      </c>
      <c r="AV24" s="49">
        <v>26</v>
      </c>
      <c r="AW24" s="49">
        <v>27</v>
      </c>
      <c r="AX24" s="49">
        <v>28</v>
      </c>
      <c r="AY24" s="49">
        <v>29</v>
      </c>
      <c r="AZ24" s="49">
        <v>30</v>
      </c>
      <c r="BA24" s="49">
        <v>31</v>
      </c>
      <c r="BB24" s="49">
        <v>32</v>
      </c>
      <c r="BC24" s="13">
        <v>33</v>
      </c>
      <c r="BD24" s="13">
        <v>34</v>
      </c>
      <c r="BE24" s="49">
        <v>35</v>
      </c>
      <c r="BF24" s="49">
        <v>36</v>
      </c>
      <c r="BG24" s="49">
        <v>37</v>
      </c>
      <c r="BH24" s="49">
        <v>38</v>
      </c>
      <c r="BI24" s="49">
        <v>39</v>
      </c>
      <c r="BJ24" s="49">
        <v>40</v>
      </c>
      <c r="BK24" s="49">
        <v>41</v>
      </c>
      <c r="BL24" s="49">
        <v>42</v>
      </c>
      <c r="BM24" s="49">
        <v>43</v>
      </c>
      <c r="BN24" s="49">
        <v>44</v>
      </c>
      <c r="BO24" s="49">
        <v>45</v>
      </c>
      <c r="BP24" s="49">
        <v>46</v>
      </c>
      <c r="BQ24" s="49">
        <v>47</v>
      </c>
      <c r="BR24" s="49">
        <v>48</v>
      </c>
      <c r="BS24" s="49">
        <v>49</v>
      </c>
      <c r="BT24" s="49">
        <v>50</v>
      </c>
      <c r="BU24" s="49">
        <v>51</v>
      </c>
      <c r="BV24" s="49">
        <v>52</v>
      </c>
      <c r="BW24" s="84">
        <v>1</v>
      </c>
      <c r="BX24" s="84">
        <v>2</v>
      </c>
      <c r="BY24" s="84">
        <v>3</v>
      </c>
      <c r="BZ24" s="84">
        <v>4</v>
      </c>
      <c r="CA24" s="84">
        <v>5</v>
      </c>
      <c r="CB24" s="84">
        <v>6</v>
      </c>
      <c r="CC24" s="84">
        <v>7</v>
      </c>
      <c r="CD24" s="84">
        <v>8</v>
      </c>
      <c r="CE24" s="84">
        <v>9</v>
      </c>
      <c r="CF24" s="84">
        <v>10</v>
      </c>
      <c r="CG24" s="84">
        <v>11</v>
      </c>
      <c r="CH24" s="84">
        <v>12</v>
      </c>
      <c r="CI24" s="84">
        <v>13</v>
      </c>
    </row>
    <row r="25" spans="1:87">
      <c r="A25" s="19" t="s">
        <v>19</v>
      </c>
      <c r="B25" s="12" t="s">
        <v>20</v>
      </c>
      <c r="C25" s="96">
        <v>2013</v>
      </c>
      <c r="D25" s="12">
        <v>33</v>
      </c>
      <c r="E25" s="96">
        <f>C25-D25</f>
        <v>1980</v>
      </c>
      <c r="F25" s="48"/>
      <c r="G25" s="48"/>
      <c r="H25" s="48"/>
      <c r="I25" s="48"/>
      <c r="J25" s="14">
        <f>E25+J28-J29</f>
        <v>1967.8</v>
      </c>
      <c r="K25" s="14">
        <f t="shared" ref="K25" si="16">J25+K28-K29</f>
        <v>1852.8</v>
      </c>
      <c r="L25" s="14">
        <f t="shared" ref="L25" si="17">K25+L28-L29</f>
        <v>1739.8</v>
      </c>
      <c r="M25" s="14">
        <f t="shared" ref="M25" si="18">L25+M28-M29</f>
        <v>1564.8</v>
      </c>
      <c r="N25" s="14">
        <f t="shared" ref="N25" si="19">M25+N28-N29</f>
        <v>1577.8</v>
      </c>
      <c r="O25" s="14">
        <f t="shared" ref="O25" si="20">N25+O28-O29</f>
        <v>1531.8</v>
      </c>
      <c r="P25" s="14">
        <f t="shared" ref="P25" si="21">O25+P28-P29</f>
        <v>1417.8</v>
      </c>
      <c r="Q25" s="14">
        <f t="shared" ref="Q25" si="22">P25+Q28-Q29</f>
        <v>1303.8</v>
      </c>
      <c r="R25" s="14">
        <f t="shared" ref="R25" si="23">Q25+R28-R29</f>
        <v>1203.8</v>
      </c>
      <c r="S25" s="14">
        <f t="shared" ref="S25" si="24">R25+S28-S29</f>
        <v>1099.8</v>
      </c>
      <c r="T25" s="14">
        <f t="shared" ref="T25" si="25">S25+T28-T29</f>
        <v>995.8</v>
      </c>
      <c r="U25" s="14">
        <f>T25+U28-U29</f>
        <v>936.8</v>
      </c>
      <c r="V25" s="14">
        <f t="shared" ref="V25" si="26">U25+V28-V29</f>
        <v>891.8</v>
      </c>
      <c r="W25" s="14">
        <f t="shared" ref="W25" si="27">V25+W28-W29</f>
        <v>839.8</v>
      </c>
      <c r="X25" s="14">
        <f t="shared" ref="X25" si="28">W25+X28-X29</f>
        <v>852.8</v>
      </c>
      <c r="Y25" s="14">
        <f t="shared" ref="Y25" si="29">X25+Y28-Y29</f>
        <v>735.8</v>
      </c>
      <c r="Z25" s="14">
        <f t="shared" ref="Z25" si="30">Y25+Z28-Z29</f>
        <v>618.79999999999995</v>
      </c>
      <c r="AA25" s="14">
        <f t="shared" ref="AA25" si="31">Z25+AA28-AA29</f>
        <v>706.8</v>
      </c>
      <c r="AB25" s="14">
        <f t="shared" ref="AB25" si="32">AA25+AB28-AB29</f>
        <v>794.8</v>
      </c>
      <c r="AC25" s="14">
        <f t="shared" ref="AC25" si="33">AB25+AC28-AC29</f>
        <v>882.8</v>
      </c>
      <c r="AD25" s="14">
        <f t="shared" ref="AD25" si="34">AC25+AD28-AD29</f>
        <v>905.8</v>
      </c>
      <c r="AE25" s="14">
        <f t="shared" ref="AE25" si="35">AD25+AE28-AE29</f>
        <v>908.8</v>
      </c>
      <c r="AF25" s="14">
        <f t="shared" ref="AF25" si="36">AE25+AF28-AF29</f>
        <v>976.8</v>
      </c>
      <c r="AG25" s="14">
        <f t="shared" ref="AG25" si="37">AF25+AG28-AG29</f>
        <v>979.8</v>
      </c>
      <c r="AH25" s="14">
        <f t="shared" ref="AH25" si="38">AG25+AH28-AH29</f>
        <v>1047.8</v>
      </c>
      <c r="AI25" s="14">
        <f t="shared" ref="AI25:AJ25" si="39">AH25+AI28-AI29</f>
        <v>1047.8</v>
      </c>
      <c r="AJ25" s="14">
        <f t="shared" si="39"/>
        <v>1102.8</v>
      </c>
      <c r="AK25" s="14">
        <f t="shared" ref="AK25" si="40">AJ25+AK28-AK29</f>
        <v>1092.8</v>
      </c>
      <c r="AL25" s="14">
        <f t="shared" ref="AL25" si="41">AK25+AL28-AL29</f>
        <v>1082.8</v>
      </c>
      <c r="AM25" s="14">
        <f t="shared" ref="AM25" si="42">AL25+AM28-AM29</f>
        <v>1074.8</v>
      </c>
      <c r="AN25" s="14">
        <f t="shared" ref="AN25" si="43">AM25+AN28-AN29</f>
        <v>1050.8</v>
      </c>
      <c r="AO25" s="14">
        <f t="shared" ref="AO25" si="44">AN25+AO28-AO29</f>
        <v>1091.8</v>
      </c>
      <c r="AP25" s="14">
        <f t="shared" ref="AP25" si="45">AO25+AP28-AP29</f>
        <v>1067.8</v>
      </c>
      <c r="AQ25" s="14">
        <f t="shared" ref="AQ25" si="46">AP25+AQ28-AQ29</f>
        <v>1108.8</v>
      </c>
      <c r="AR25" s="14">
        <f t="shared" ref="AR25" si="47">AQ25+AR28-AR29</f>
        <v>1223.8</v>
      </c>
      <c r="AS25" s="14">
        <f t="shared" ref="AS25" si="48">AR25+AS28-AS29</f>
        <v>1275.8</v>
      </c>
      <c r="AT25" s="14">
        <f t="shared" ref="AT25" si="49">AS25+AT28-AT29</f>
        <v>1327.8</v>
      </c>
      <c r="AU25" s="14">
        <f t="shared" ref="AU25" si="50">AT25+AU28-AU29</f>
        <v>1249.8</v>
      </c>
      <c r="AV25" s="14">
        <f t="shared" ref="AV25" si="51">AU25+AV28-AV29</f>
        <v>1228.8</v>
      </c>
      <c r="AW25" s="14">
        <f t="shared" ref="AW25" si="52">AV25+AW28-AW29</f>
        <v>1260.8</v>
      </c>
      <c r="AX25" s="14">
        <f t="shared" ref="AX25" si="53">AW25+AX28-AX29</f>
        <v>1305.8</v>
      </c>
      <c r="AY25" s="14">
        <f t="shared" ref="AY25" si="54">AX25+AY28-AY29</f>
        <v>1355.8</v>
      </c>
      <c r="AZ25" s="14">
        <f t="shared" ref="AZ25" si="55">AY25+AZ28-AZ29</f>
        <v>1317.8</v>
      </c>
      <c r="BA25" s="14">
        <f t="shared" ref="BA25" si="56">AZ25+BA28-BA29</f>
        <v>1362.8</v>
      </c>
      <c r="BB25" s="14">
        <f t="shared" ref="BB25" si="57">BA25+BB28-BB29</f>
        <v>1472.8</v>
      </c>
      <c r="BC25" s="14">
        <f t="shared" ref="BC25" si="58">BB25+BC28-BC29</f>
        <v>1582.8</v>
      </c>
      <c r="BD25" s="14">
        <f t="shared" ref="BD25" si="59">BC25+BD28-BD29</f>
        <v>1692.8</v>
      </c>
      <c r="BE25" s="14">
        <f t="shared" ref="BE25" si="60">BD25+BE28-BE29</f>
        <v>1831.8</v>
      </c>
      <c r="BF25" s="14">
        <f t="shared" ref="BF25" si="61">BE25+BF28-BF29</f>
        <v>1946.8000000000002</v>
      </c>
      <c r="BG25" s="14">
        <f t="shared" ref="BG25" si="62">BF25+BG28-BG29</f>
        <v>1736.8000000000002</v>
      </c>
      <c r="BH25" s="14">
        <f t="shared" ref="BH25" si="63">BG25+BH28-BH29</f>
        <v>1526.8000000000002</v>
      </c>
      <c r="BI25" s="14">
        <f t="shared" ref="BI25" si="64">BH25+BI28-BI29</f>
        <v>1504.8000000000002</v>
      </c>
      <c r="BJ25" s="14">
        <f t="shared" ref="BJ25" si="65">BI25+BJ28-BJ29</f>
        <v>1390.8000000000002</v>
      </c>
      <c r="BK25" s="14">
        <f t="shared" ref="BK25" si="66">BJ25+BK28-BK29</f>
        <v>1276.8000000000002</v>
      </c>
      <c r="BL25" s="14">
        <f t="shared" ref="BL25" si="67">BK25+BL28-BL29</f>
        <v>1227.8000000000002</v>
      </c>
      <c r="BM25" s="14">
        <f t="shared" ref="BM25" si="68">BL25+BM28-BM29</f>
        <v>1113.8000000000002</v>
      </c>
      <c r="BN25" s="14">
        <f t="shared" ref="BN25" si="69">BM25+BN28-BN29</f>
        <v>1086.8000000000002</v>
      </c>
      <c r="BO25" s="14">
        <f t="shared" ref="BO25" si="70">BN25+BO28-BO29</f>
        <v>1059.8000000000002</v>
      </c>
      <c r="BP25" s="14">
        <f t="shared" ref="BP25" si="71">BO25+BP28-BP29</f>
        <v>1032.8000000000002</v>
      </c>
      <c r="BQ25" s="14">
        <f t="shared" ref="BQ25" si="72">BP25+BQ28-BQ29</f>
        <v>940.80000000000018</v>
      </c>
      <c r="BR25" s="14">
        <f t="shared" ref="BR25" si="73">BQ25+BR28-BR29</f>
        <v>920.80000000000018</v>
      </c>
      <c r="BS25" s="14">
        <f t="shared" ref="BS25" si="74">BR25+BS28-BS29</f>
        <v>904.80000000000018</v>
      </c>
      <c r="BT25" s="14">
        <f t="shared" ref="BT25" si="75">BS25+BT28-BT29</f>
        <v>888.80000000000018</v>
      </c>
      <c r="BU25" s="14">
        <f t="shared" ref="BU25" si="76">BT25+BU28-BU29</f>
        <v>807.80000000000018</v>
      </c>
      <c r="BV25" s="14">
        <f t="shared" ref="BV25" si="77">BU25+BV28-BV29</f>
        <v>791.80000000000018</v>
      </c>
      <c r="BW25" s="85">
        <f t="shared" ref="BW25" si="78">BV25+BW28-BW29</f>
        <v>804.80000000000018</v>
      </c>
      <c r="BX25" s="85">
        <f t="shared" ref="BX25" si="79">BW25+BX28-BX29</f>
        <v>817.80000000000018</v>
      </c>
      <c r="BY25" s="85">
        <f t="shared" ref="BY25" si="80">BX25+BY28-BY29</f>
        <v>830.80000000000018</v>
      </c>
      <c r="BZ25" s="85">
        <f t="shared" ref="BZ25" si="81">BY25+BZ28-BZ29</f>
        <v>843.80000000000018</v>
      </c>
      <c r="CA25" s="85">
        <f t="shared" ref="CA25" si="82">BZ25+CA28-CA29</f>
        <v>735.80000000000018</v>
      </c>
      <c r="CB25" s="85">
        <f t="shared" ref="CB25" si="83">CA25+CB28-CB29</f>
        <v>629.80000000000018</v>
      </c>
      <c r="CC25" s="85">
        <f t="shared" ref="CC25" si="84">CB25+CC28-CC29</f>
        <v>523.80000000000018</v>
      </c>
      <c r="CD25" s="85">
        <f t="shared" ref="CD25" si="85">CC25+CD28-CD29</f>
        <v>417.80000000000018</v>
      </c>
      <c r="CE25" s="85">
        <f t="shared" ref="CE25" si="86">CD25+CE28-CE29</f>
        <v>286.80000000000018</v>
      </c>
      <c r="CF25" s="85">
        <f t="shared" ref="CF25" si="87">CE25+CF28-CF29</f>
        <v>152.80000000000018</v>
      </c>
      <c r="CG25" s="85">
        <f t="shared" ref="CG25" si="88">CF25+CG28-CG29</f>
        <v>18.800000000000182</v>
      </c>
      <c r="CH25" s="85">
        <f t="shared" ref="CH25" si="89">CG25+CH28-CH29</f>
        <v>-115.19999999999982</v>
      </c>
      <c r="CI25" s="85">
        <f t="shared" ref="CI25" si="90">CH25+CI28-CI29</f>
        <v>-249.19999999999982</v>
      </c>
    </row>
    <row r="26" spans="1:87">
      <c r="A26" s="20"/>
      <c r="B26" t="s">
        <v>21</v>
      </c>
      <c r="F26" s="49"/>
      <c r="G26" s="49"/>
      <c r="H26" s="50"/>
      <c r="I26" s="49"/>
      <c r="J26" s="101">
        <v>1</v>
      </c>
      <c r="K26" s="101">
        <v>1</v>
      </c>
      <c r="L26" s="13">
        <v>0</v>
      </c>
      <c r="M26" s="13">
        <v>0</v>
      </c>
      <c r="N26" s="13">
        <v>0</v>
      </c>
      <c r="O26" s="62">
        <v>0</v>
      </c>
      <c r="P26" s="62">
        <v>0</v>
      </c>
      <c r="Q26" s="62">
        <v>0</v>
      </c>
      <c r="R26" s="62">
        <v>0</v>
      </c>
      <c r="S26" s="62">
        <v>1</v>
      </c>
      <c r="T26" s="62">
        <v>2</v>
      </c>
      <c r="U26" s="13">
        <v>0</v>
      </c>
      <c r="V26" s="13">
        <v>0</v>
      </c>
      <c r="W26" s="62">
        <v>3</v>
      </c>
      <c r="X26" s="62">
        <v>3</v>
      </c>
      <c r="Y26" s="62">
        <v>3</v>
      </c>
      <c r="Z26" s="62">
        <v>2</v>
      </c>
      <c r="AA26" s="62">
        <v>2</v>
      </c>
      <c r="AB26" s="62">
        <v>3</v>
      </c>
      <c r="AC26" s="62">
        <v>2</v>
      </c>
      <c r="AD26" s="62">
        <v>3</v>
      </c>
      <c r="AE26" s="62">
        <v>2</v>
      </c>
      <c r="AF26" s="62">
        <v>3</v>
      </c>
      <c r="AG26" s="62">
        <v>2</v>
      </c>
      <c r="AH26" s="62">
        <v>2</v>
      </c>
      <c r="AI26" s="62">
        <v>2</v>
      </c>
      <c r="AJ26" s="62">
        <v>2</v>
      </c>
      <c r="AK26" s="62">
        <v>3</v>
      </c>
      <c r="AL26" s="62">
        <v>2</v>
      </c>
      <c r="AM26" s="62">
        <v>3</v>
      </c>
      <c r="AN26" s="62">
        <v>4</v>
      </c>
      <c r="AO26" s="62">
        <v>3</v>
      </c>
      <c r="AP26" s="62">
        <v>3</v>
      </c>
      <c r="AQ26" s="62">
        <v>1</v>
      </c>
      <c r="AR26" s="62">
        <v>2</v>
      </c>
      <c r="AS26" s="62">
        <v>3</v>
      </c>
      <c r="AT26" s="62">
        <v>3</v>
      </c>
      <c r="AU26" s="62">
        <v>4</v>
      </c>
      <c r="AV26" s="62">
        <v>3</v>
      </c>
      <c r="AW26" s="62">
        <v>3</v>
      </c>
      <c r="AX26" s="62">
        <v>4</v>
      </c>
      <c r="AY26" s="62">
        <v>4</v>
      </c>
      <c r="AZ26" s="62">
        <v>4</v>
      </c>
      <c r="BA26" s="62">
        <v>5</v>
      </c>
      <c r="BB26" s="62">
        <v>5</v>
      </c>
      <c r="BC26" s="13"/>
      <c r="BD26" s="13"/>
      <c r="BE26" s="62">
        <v>3</v>
      </c>
      <c r="BF26" s="62">
        <v>2</v>
      </c>
      <c r="BG26" s="62">
        <v>2</v>
      </c>
      <c r="BH26" s="62">
        <v>3</v>
      </c>
      <c r="BI26" s="62">
        <v>2</v>
      </c>
      <c r="BJ26" s="62">
        <v>2</v>
      </c>
      <c r="BK26" s="62">
        <v>2</v>
      </c>
      <c r="BL26" s="62">
        <v>2</v>
      </c>
      <c r="BM26" s="62">
        <v>1</v>
      </c>
      <c r="BN26" s="62">
        <v>2</v>
      </c>
      <c r="BO26" s="62">
        <v>2</v>
      </c>
      <c r="BP26" s="62">
        <v>2</v>
      </c>
      <c r="BQ26" s="62">
        <v>1</v>
      </c>
      <c r="BR26" s="62">
        <v>2</v>
      </c>
      <c r="BS26" s="62">
        <v>2</v>
      </c>
      <c r="BT26" s="62">
        <v>2</v>
      </c>
      <c r="BU26" s="62">
        <v>2</v>
      </c>
      <c r="BV26" s="62">
        <v>2</v>
      </c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</row>
    <row r="27" spans="1:87">
      <c r="A27" s="20"/>
      <c r="B27" t="s">
        <v>22</v>
      </c>
      <c r="F27" s="49"/>
      <c r="G27" s="49"/>
      <c r="H27" s="49"/>
      <c r="I27" s="49"/>
      <c r="J27" s="39">
        <f t="shared" ref="J27:AD27" si="91">J26*65</f>
        <v>65</v>
      </c>
      <c r="K27" s="39">
        <f t="shared" si="91"/>
        <v>65</v>
      </c>
      <c r="L27" s="17">
        <f t="shared" si="91"/>
        <v>0</v>
      </c>
      <c r="M27" s="17">
        <f t="shared" si="91"/>
        <v>0</v>
      </c>
      <c r="N27" s="17">
        <f t="shared" si="91"/>
        <v>0</v>
      </c>
      <c r="O27" s="31">
        <f t="shared" si="91"/>
        <v>0</v>
      </c>
      <c r="P27" s="31">
        <f t="shared" si="91"/>
        <v>0</v>
      </c>
      <c r="Q27" s="31">
        <f>Q26*65</f>
        <v>0</v>
      </c>
      <c r="R27" s="31">
        <f t="shared" si="91"/>
        <v>0</v>
      </c>
      <c r="S27" s="31">
        <f t="shared" si="91"/>
        <v>65</v>
      </c>
      <c r="T27" s="31">
        <f t="shared" si="91"/>
        <v>130</v>
      </c>
      <c r="U27" s="17">
        <f t="shared" si="91"/>
        <v>0</v>
      </c>
      <c r="V27" s="17">
        <f t="shared" si="91"/>
        <v>0</v>
      </c>
      <c r="W27" s="31">
        <f t="shared" si="91"/>
        <v>195</v>
      </c>
      <c r="X27" s="31">
        <f t="shared" si="91"/>
        <v>195</v>
      </c>
      <c r="Y27" s="31">
        <f t="shared" si="91"/>
        <v>195</v>
      </c>
      <c r="Z27" s="31">
        <f t="shared" si="91"/>
        <v>130</v>
      </c>
      <c r="AA27" s="31">
        <f t="shared" si="91"/>
        <v>130</v>
      </c>
      <c r="AB27" s="31">
        <f t="shared" si="91"/>
        <v>195</v>
      </c>
      <c r="AC27" s="31">
        <f t="shared" si="91"/>
        <v>130</v>
      </c>
      <c r="AD27" s="31">
        <f t="shared" si="91"/>
        <v>195</v>
      </c>
      <c r="AE27" s="31">
        <f>AE26*65</f>
        <v>130</v>
      </c>
      <c r="AF27" s="31">
        <f>AF26*65</f>
        <v>195</v>
      </c>
      <c r="AG27" s="31">
        <f>AG26*65</f>
        <v>130</v>
      </c>
      <c r="AH27" s="31">
        <f t="shared" ref="AH27:CI27" si="92">AH26*65</f>
        <v>130</v>
      </c>
      <c r="AI27" s="31">
        <f t="shared" si="92"/>
        <v>130</v>
      </c>
      <c r="AJ27" s="31">
        <f t="shared" si="92"/>
        <v>130</v>
      </c>
      <c r="AK27" s="31">
        <f t="shared" si="92"/>
        <v>195</v>
      </c>
      <c r="AL27" s="31">
        <f t="shared" si="92"/>
        <v>130</v>
      </c>
      <c r="AM27" s="31">
        <f t="shared" si="92"/>
        <v>195</v>
      </c>
      <c r="AN27" s="31">
        <f t="shared" si="92"/>
        <v>260</v>
      </c>
      <c r="AO27" s="31">
        <f t="shared" si="92"/>
        <v>195</v>
      </c>
      <c r="AP27" s="31">
        <f t="shared" si="92"/>
        <v>195</v>
      </c>
      <c r="AQ27" s="31">
        <f t="shared" si="92"/>
        <v>65</v>
      </c>
      <c r="AR27" s="31">
        <f t="shared" si="92"/>
        <v>130</v>
      </c>
      <c r="AS27" s="31">
        <f t="shared" si="92"/>
        <v>195</v>
      </c>
      <c r="AT27" s="31">
        <f t="shared" si="92"/>
        <v>195</v>
      </c>
      <c r="AU27" s="31">
        <f t="shared" si="92"/>
        <v>260</v>
      </c>
      <c r="AV27" s="31">
        <f t="shared" si="92"/>
        <v>195</v>
      </c>
      <c r="AW27" s="31">
        <f t="shared" si="92"/>
        <v>195</v>
      </c>
      <c r="AX27" s="31">
        <f t="shared" si="92"/>
        <v>260</v>
      </c>
      <c r="AY27" s="31">
        <f t="shared" si="92"/>
        <v>260</v>
      </c>
      <c r="AZ27" s="31">
        <f t="shared" si="92"/>
        <v>260</v>
      </c>
      <c r="BA27" s="31">
        <f t="shared" si="92"/>
        <v>325</v>
      </c>
      <c r="BB27" s="31">
        <f t="shared" si="92"/>
        <v>325</v>
      </c>
      <c r="BC27" s="13">
        <f t="shared" si="92"/>
        <v>0</v>
      </c>
      <c r="BD27" s="13">
        <f t="shared" si="92"/>
        <v>0</v>
      </c>
      <c r="BE27" s="31">
        <f t="shared" si="92"/>
        <v>195</v>
      </c>
      <c r="BF27" s="31">
        <f t="shared" si="92"/>
        <v>130</v>
      </c>
      <c r="BG27" s="31">
        <f t="shared" si="92"/>
        <v>130</v>
      </c>
      <c r="BH27" s="31">
        <f t="shared" si="92"/>
        <v>195</v>
      </c>
      <c r="BI27" s="31">
        <f t="shared" si="92"/>
        <v>130</v>
      </c>
      <c r="BJ27" s="31">
        <f t="shared" si="92"/>
        <v>130</v>
      </c>
      <c r="BK27" s="31">
        <f t="shared" si="92"/>
        <v>130</v>
      </c>
      <c r="BL27" s="31">
        <f t="shared" si="92"/>
        <v>130</v>
      </c>
      <c r="BM27" s="31">
        <f t="shared" si="92"/>
        <v>65</v>
      </c>
      <c r="BN27" s="31">
        <f t="shared" si="92"/>
        <v>130</v>
      </c>
      <c r="BO27" s="31">
        <f t="shared" si="92"/>
        <v>130</v>
      </c>
      <c r="BP27" s="31">
        <f t="shared" si="92"/>
        <v>130</v>
      </c>
      <c r="BQ27" s="31">
        <f t="shared" si="92"/>
        <v>65</v>
      </c>
      <c r="BR27" s="31">
        <f t="shared" si="92"/>
        <v>130</v>
      </c>
      <c r="BS27" s="31">
        <f t="shared" si="92"/>
        <v>130</v>
      </c>
      <c r="BT27" s="31">
        <f t="shared" si="92"/>
        <v>130</v>
      </c>
      <c r="BU27" s="31">
        <f t="shared" si="92"/>
        <v>130</v>
      </c>
      <c r="BV27" s="31">
        <f t="shared" si="92"/>
        <v>130</v>
      </c>
      <c r="BW27" s="84">
        <f t="shared" si="92"/>
        <v>0</v>
      </c>
      <c r="BX27" s="84">
        <f t="shared" si="92"/>
        <v>0</v>
      </c>
      <c r="BY27" s="84">
        <f t="shared" si="92"/>
        <v>0</v>
      </c>
      <c r="BZ27" s="84">
        <f t="shared" si="92"/>
        <v>0</v>
      </c>
      <c r="CA27" s="84">
        <f t="shared" si="92"/>
        <v>0</v>
      </c>
      <c r="CB27" s="84">
        <f t="shared" si="92"/>
        <v>0</v>
      </c>
      <c r="CC27" s="84">
        <f t="shared" si="92"/>
        <v>0</v>
      </c>
      <c r="CD27" s="84">
        <f t="shared" si="92"/>
        <v>0</v>
      </c>
      <c r="CE27" s="84">
        <f t="shared" si="92"/>
        <v>0</v>
      </c>
      <c r="CF27" s="84">
        <f t="shared" si="92"/>
        <v>0</v>
      </c>
      <c r="CG27" s="84">
        <f t="shared" si="92"/>
        <v>0</v>
      </c>
      <c r="CH27" s="84">
        <f t="shared" si="92"/>
        <v>0</v>
      </c>
      <c r="CI27" s="84">
        <f t="shared" si="92"/>
        <v>0</v>
      </c>
    </row>
    <row r="28" spans="1:87">
      <c r="A28" s="20"/>
      <c r="B28" t="s">
        <v>23</v>
      </c>
      <c r="F28" s="49"/>
      <c r="G28" s="49"/>
      <c r="H28" s="49"/>
      <c r="I28" s="49"/>
      <c r="J28" s="39">
        <f>121-60</f>
        <v>61</v>
      </c>
      <c r="K28" s="39">
        <v>60</v>
      </c>
      <c r="L28" s="39">
        <v>62</v>
      </c>
      <c r="M28" s="102">
        <v>0</v>
      </c>
      <c r="N28" s="39">
        <f>67+60</f>
        <v>127</v>
      </c>
      <c r="O28" s="39">
        <v>68</v>
      </c>
      <c r="P28" s="17">
        <f t="shared" ref="P28" si="93">L27</f>
        <v>0</v>
      </c>
      <c r="Q28" s="17">
        <f>M27</f>
        <v>0</v>
      </c>
      <c r="R28" s="17">
        <f t="shared" ref="R28:AC28" si="94">N27</f>
        <v>0</v>
      </c>
      <c r="S28" s="31">
        <f t="shared" si="94"/>
        <v>0</v>
      </c>
      <c r="T28" s="31">
        <f t="shared" si="94"/>
        <v>0</v>
      </c>
      <c r="U28" s="31">
        <f>Q27</f>
        <v>0</v>
      </c>
      <c r="V28" s="31">
        <f t="shared" si="94"/>
        <v>0</v>
      </c>
      <c r="W28" s="31">
        <f>S27</f>
        <v>65</v>
      </c>
      <c r="X28" s="31">
        <f>T27</f>
        <v>130</v>
      </c>
      <c r="Y28" s="17">
        <f t="shared" si="94"/>
        <v>0</v>
      </c>
      <c r="Z28" s="17">
        <f>V27</f>
        <v>0</v>
      </c>
      <c r="AA28" s="31">
        <f>W27</f>
        <v>195</v>
      </c>
      <c r="AB28" s="31">
        <f t="shared" si="94"/>
        <v>195</v>
      </c>
      <c r="AC28" s="31">
        <f t="shared" si="94"/>
        <v>195</v>
      </c>
      <c r="AD28" s="31">
        <f>Z27</f>
        <v>130</v>
      </c>
      <c r="AE28" s="31">
        <f>AA27</f>
        <v>130</v>
      </c>
      <c r="AF28" s="31">
        <f>AB27</f>
        <v>195</v>
      </c>
      <c r="AG28" s="31">
        <f t="shared" ref="AG28:BW28" si="95">AC27</f>
        <v>130</v>
      </c>
      <c r="AH28" s="31">
        <f t="shared" si="95"/>
        <v>195</v>
      </c>
      <c r="AI28" s="31">
        <f t="shared" si="95"/>
        <v>130</v>
      </c>
      <c r="AJ28" s="31">
        <f t="shared" si="95"/>
        <v>195</v>
      </c>
      <c r="AK28" s="31">
        <f t="shared" si="95"/>
        <v>130</v>
      </c>
      <c r="AL28" s="31">
        <f t="shared" si="95"/>
        <v>130</v>
      </c>
      <c r="AM28" s="31">
        <f t="shared" si="95"/>
        <v>130</v>
      </c>
      <c r="AN28" s="31">
        <f t="shared" si="95"/>
        <v>130</v>
      </c>
      <c r="AO28" s="31">
        <f t="shared" si="95"/>
        <v>195</v>
      </c>
      <c r="AP28" s="31">
        <f t="shared" si="95"/>
        <v>130</v>
      </c>
      <c r="AQ28" s="31">
        <f t="shared" si="95"/>
        <v>195</v>
      </c>
      <c r="AR28" s="31">
        <f t="shared" si="95"/>
        <v>260</v>
      </c>
      <c r="AS28" s="31">
        <f t="shared" si="95"/>
        <v>195</v>
      </c>
      <c r="AT28" s="31">
        <f t="shared" si="95"/>
        <v>195</v>
      </c>
      <c r="AU28" s="31">
        <f t="shared" si="95"/>
        <v>65</v>
      </c>
      <c r="AV28" s="31">
        <f t="shared" si="95"/>
        <v>130</v>
      </c>
      <c r="AW28" s="31">
        <f t="shared" si="95"/>
        <v>195</v>
      </c>
      <c r="AX28" s="31">
        <f t="shared" si="95"/>
        <v>195</v>
      </c>
      <c r="AY28" s="31">
        <f t="shared" si="95"/>
        <v>260</v>
      </c>
      <c r="AZ28" s="31">
        <f t="shared" si="95"/>
        <v>195</v>
      </c>
      <c r="BA28" s="31">
        <f t="shared" si="95"/>
        <v>195</v>
      </c>
      <c r="BB28" s="31">
        <f t="shared" si="95"/>
        <v>260</v>
      </c>
      <c r="BC28" s="31">
        <f t="shared" si="95"/>
        <v>260</v>
      </c>
      <c r="BD28" s="31">
        <f t="shared" si="95"/>
        <v>260</v>
      </c>
      <c r="BE28" s="31">
        <f t="shared" si="95"/>
        <v>325</v>
      </c>
      <c r="BF28" s="31">
        <f t="shared" si="95"/>
        <v>325</v>
      </c>
      <c r="BG28" s="17">
        <f t="shared" si="95"/>
        <v>0</v>
      </c>
      <c r="BH28" s="17">
        <f t="shared" si="95"/>
        <v>0</v>
      </c>
      <c r="BI28" s="31">
        <f t="shared" si="95"/>
        <v>195</v>
      </c>
      <c r="BJ28" s="31">
        <f t="shared" si="95"/>
        <v>130</v>
      </c>
      <c r="BK28" s="31">
        <f t="shared" si="95"/>
        <v>130</v>
      </c>
      <c r="BL28" s="31">
        <f t="shared" si="95"/>
        <v>195</v>
      </c>
      <c r="BM28" s="31">
        <f t="shared" si="95"/>
        <v>130</v>
      </c>
      <c r="BN28" s="31">
        <f t="shared" si="95"/>
        <v>130</v>
      </c>
      <c r="BO28" s="31">
        <f t="shared" si="95"/>
        <v>130</v>
      </c>
      <c r="BP28" s="31">
        <f t="shared" si="95"/>
        <v>130</v>
      </c>
      <c r="BQ28" s="31">
        <f t="shared" si="95"/>
        <v>65</v>
      </c>
      <c r="BR28" s="31">
        <f t="shared" si="95"/>
        <v>130</v>
      </c>
      <c r="BS28" s="31">
        <f t="shared" si="95"/>
        <v>130</v>
      </c>
      <c r="BT28" s="31">
        <f t="shared" si="95"/>
        <v>130</v>
      </c>
      <c r="BU28" s="31">
        <f>BQ27</f>
        <v>65</v>
      </c>
      <c r="BV28" s="31">
        <f t="shared" si="95"/>
        <v>130</v>
      </c>
      <c r="BW28" s="85">
        <f t="shared" si="95"/>
        <v>130</v>
      </c>
      <c r="BX28" s="85">
        <f t="shared" ref="BX28:BY28" si="96">BT27</f>
        <v>130</v>
      </c>
      <c r="BY28" s="85">
        <f t="shared" si="96"/>
        <v>130</v>
      </c>
      <c r="BZ28" s="85">
        <f t="shared" ref="BZ28:CA28" si="97">BV27</f>
        <v>130</v>
      </c>
      <c r="CA28" s="85">
        <f t="shared" si="97"/>
        <v>0</v>
      </c>
      <c r="CB28" s="85">
        <f t="shared" ref="CB28:CC28" si="98">BX27</f>
        <v>0</v>
      </c>
      <c r="CC28" s="85">
        <f t="shared" si="98"/>
        <v>0</v>
      </c>
      <c r="CD28" s="85">
        <f t="shared" ref="CD28:CE28" si="99">BZ27</f>
        <v>0</v>
      </c>
      <c r="CE28" s="85">
        <f t="shared" si="99"/>
        <v>0</v>
      </c>
      <c r="CF28" s="85">
        <f t="shared" ref="CF28:CG28" si="100">CB27</f>
        <v>0</v>
      </c>
      <c r="CG28" s="85">
        <f t="shared" si="100"/>
        <v>0</v>
      </c>
      <c r="CH28" s="85">
        <f t="shared" ref="CH28:CI28" si="101">CD27</f>
        <v>0</v>
      </c>
      <c r="CI28" s="85">
        <f t="shared" si="101"/>
        <v>0</v>
      </c>
    </row>
    <row r="29" spans="1:87">
      <c r="A29" s="28"/>
      <c r="B29" s="8" t="s">
        <v>24</v>
      </c>
      <c r="C29" s="8"/>
      <c r="D29" s="8"/>
      <c r="E29" s="8"/>
      <c r="F29" s="51"/>
      <c r="G29" s="49"/>
      <c r="H29" s="49"/>
      <c r="I29" s="49"/>
      <c r="J29" s="8">
        <f>ROUND(FORECAST!$Q$3/4.4,0)/5*2</f>
        <v>73.2</v>
      </c>
      <c r="K29" s="8">
        <f>ROUND(FORECAST!$Q$3/4.4,0)-8</f>
        <v>175</v>
      </c>
      <c r="L29" s="8">
        <f>ROUND(FORECAST!$Q$3/4.4,0)-8</f>
        <v>175</v>
      </c>
      <c r="M29" s="8">
        <f>ROUND(FORECAST!$Q$3/4.4,0)-8</f>
        <v>175</v>
      </c>
      <c r="N29" s="8">
        <f>ROUND(FORECAST!$R$3/4.2,0)-8-8</f>
        <v>114</v>
      </c>
      <c r="O29" s="8">
        <f>ROUND(FORECAST!$R$3/4.2,0)-8-8</f>
        <v>114</v>
      </c>
      <c r="P29" s="8">
        <f>ROUND(FORECAST!$R$3/4.2,0)-8-8</f>
        <v>114</v>
      </c>
      <c r="Q29" s="8">
        <f>ROUND(FORECAST!$R$3/4.2,0)-8-8</f>
        <v>114</v>
      </c>
      <c r="R29" s="8">
        <f>ROUND(FORECAST!$R$3/4.2*0.2,0)+ROUND(FORECAST!$S$3/3.8*0.8,0)-8-8</f>
        <v>100</v>
      </c>
      <c r="S29" s="8">
        <f>ROUND(FORECAST!$S$3/3.8,0)-8</f>
        <v>104</v>
      </c>
      <c r="T29" s="8">
        <f>ROUND(FORECAST!$S$3/3.8,0)-8</f>
        <v>104</v>
      </c>
      <c r="U29" s="8">
        <f>ROUND(FORECAST!$S$3/3.8*0.6,0)-8</f>
        <v>59</v>
      </c>
      <c r="V29" s="8">
        <f>ROUND(FORECAST!$S$3/3.8*0.4,0)</f>
        <v>45</v>
      </c>
      <c r="W29" s="8">
        <f>ROUND(FORECAST!$T$3/4,0)</f>
        <v>117</v>
      </c>
      <c r="X29" s="8">
        <f>ROUND(FORECAST!$T$3/4,0)</f>
        <v>117</v>
      </c>
      <c r="Y29" s="8">
        <f>ROUND(FORECAST!$T$3/4,0)</f>
        <v>117</v>
      </c>
      <c r="Z29" s="8">
        <f>ROUND(FORECAST!$T$3/4,0)</f>
        <v>117</v>
      </c>
      <c r="AA29" s="8">
        <f>ROUND(FORECAST!$U$3/4,0)</f>
        <v>107</v>
      </c>
      <c r="AB29" s="8">
        <f>ROUND(FORECAST!$U$3/4,0)</f>
        <v>107</v>
      </c>
      <c r="AC29" s="8">
        <f>ROUND(FORECAST!$U$3/4,0)</f>
        <v>107</v>
      </c>
      <c r="AD29" s="8">
        <f>ROUND(FORECAST!$U$3/4,0)</f>
        <v>107</v>
      </c>
      <c r="AE29" s="8">
        <f>ROUND(FORECAST!$V$3/4.6,0)</f>
        <v>127</v>
      </c>
      <c r="AF29" s="8">
        <f>ROUND(FORECAST!$V$3/4.6,0)</f>
        <v>127</v>
      </c>
      <c r="AG29" s="8">
        <f>ROUND(FORECAST!$V$3/4.6,0)</f>
        <v>127</v>
      </c>
      <c r="AH29" s="8">
        <f>ROUND(FORECAST!$V$3/4.6,0)</f>
        <v>127</v>
      </c>
      <c r="AI29" s="8">
        <f>ROUND(FORECAST!$V$3/4.6*0.6,0)+ROUND(FORECAST!$W$3/4.6*0.4,0)</f>
        <v>130</v>
      </c>
      <c r="AJ29" s="8">
        <f>ROUND(FORECAST!$W$3/4.4,0)</f>
        <v>140</v>
      </c>
      <c r="AK29" s="8">
        <f>ROUND(FORECAST!$W$3/4.4,0)</f>
        <v>140</v>
      </c>
      <c r="AL29" s="8">
        <f>ROUND(FORECAST!$W$3/4.4,0)</f>
        <v>140</v>
      </c>
      <c r="AM29" s="8">
        <f>ROUND(FORECAST!$W$3/4.6*0.8,0)+ROUND(FORECAST!$X$3/4.2*0.2,0)</f>
        <v>138</v>
      </c>
      <c r="AN29" s="8">
        <f>ROUND(FORECAST!$X$3/4.2,0)</f>
        <v>154</v>
      </c>
      <c r="AO29" s="8">
        <f>ROUND(FORECAST!$X$3/4.2,0)</f>
        <v>154</v>
      </c>
      <c r="AP29" s="8">
        <f>ROUND(FORECAST!$X$3/4.2,0)</f>
        <v>154</v>
      </c>
      <c r="AQ29" s="8">
        <f>ROUND(FORECAST!$X$3/4.2,0)</f>
        <v>154</v>
      </c>
      <c r="AR29" s="8">
        <f>ROUND(FORECAST!$X$3/4.2*0.2,0)+ROUND(FORECAST!$Y$3/4.4*0.8,0)</f>
        <v>145</v>
      </c>
      <c r="AS29" s="8">
        <f>ROUND(FORECAST!$Y$3/4.4,0)</f>
        <v>143</v>
      </c>
      <c r="AT29" s="8">
        <f>ROUND(FORECAST!$Y$3/4.4,0)</f>
        <v>143</v>
      </c>
      <c r="AU29" s="8">
        <f>ROUND(FORECAST!$Y$3/4.4,0)</f>
        <v>143</v>
      </c>
      <c r="AV29" s="8">
        <f>ROUND(FORECAST!$Y$3/4.4*0.6,0)+ROUND(FORECAST!$Z$3/4.4*0.4,0)</f>
        <v>151</v>
      </c>
      <c r="AW29" s="8">
        <f>ROUND(FORECAST!Z$3/4.4,0)</f>
        <v>163</v>
      </c>
      <c r="AX29" s="8">
        <f>ROUND(FORECAST!AA$3/4.4,0)</f>
        <v>150</v>
      </c>
      <c r="AY29" s="8">
        <f>ROUND(FORECAST!AB$3/4.4,0)</f>
        <v>210</v>
      </c>
      <c r="AZ29" s="8">
        <f>ROUND(FORECAST!AC$3/4.4,0)</f>
        <v>233</v>
      </c>
      <c r="BA29" s="8">
        <f>ROUND(FORECAST!$AA$3/4.4,0)</f>
        <v>150</v>
      </c>
      <c r="BB29" s="8">
        <f>ROUND(FORECAST!$AA$3/4.4,0)</f>
        <v>150</v>
      </c>
      <c r="BC29" s="8">
        <f>ROUND(FORECAST!$AA$3/4.4,0)</f>
        <v>150</v>
      </c>
      <c r="BD29" s="8">
        <f>ROUND(FORECAST!$AA$3/4.4,0)</f>
        <v>150</v>
      </c>
      <c r="BE29" s="8">
        <f>ROUND(FORECAST!$AA$3/4.4*0.4,0)+ROUND(FORECAST!$AB$3/4.4*0.6,0)</f>
        <v>186</v>
      </c>
      <c r="BF29" s="8">
        <f>ROUND(FORECAST!$AB$3/4.4,0)</f>
        <v>210</v>
      </c>
      <c r="BG29" s="8">
        <f>ROUND(FORECAST!$AB$3/4.4,0)</f>
        <v>210</v>
      </c>
      <c r="BH29" s="8">
        <f>ROUND(FORECAST!$AB$3/4.4,0)</f>
        <v>210</v>
      </c>
      <c r="BI29" s="8">
        <f>ROUND(FORECAST!$AB$3/4.4*0.8,0)+ROUND(FORECAST!$AC$3/4.2*0.2,0)</f>
        <v>217</v>
      </c>
      <c r="BJ29" s="8">
        <f>ROUND(FORECAST!$AC$3/4.2,0)</f>
        <v>244</v>
      </c>
      <c r="BK29" s="8">
        <f>ROUND(FORECAST!$AC$3/4.2,0)</f>
        <v>244</v>
      </c>
      <c r="BL29" s="8">
        <f>ROUND(FORECAST!$AC$3/4.2,0)</f>
        <v>244</v>
      </c>
      <c r="BM29" s="8">
        <f>ROUND(FORECAST!$AC$3/4.2,0)</f>
        <v>244</v>
      </c>
      <c r="BN29" s="8">
        <f>ROUND(FORECAST!$AD$3/4.2,0)</f>
        <v>157</v>
      </c>
      <c r="BO29" s="8">
        <f>ROUND(FORECAST!$AD$3/4.2,0)</f>
        <v>157</v>
      </c>
      <c r="BP29" s="8">
        <f>ROUND(FORECAST!$AD$3/4.2,0)</f>
        <v>157</v>
      </c>
      <c r="BQ29" s="8">
        <f>ROUND(FORECAST!$AD$3/4.2,0)</f>
        <v>157</v>
      </c>
      <c r="BR29" s="99">
        <f>ROUND(FORECAST!$AD$3/4.2*0.4,0)+ROUND(FORECAST!$AE$3/3.8*0.6,0)</f>
        <v>150</v>
      </c>
      <c r="BS29" s="99">
        <f>ROUND(FORECAST!$AE$3/3.8,0)</f>
        <v>146</v>
      </c>
      <c r="BT29" s="99">
        <f>ROUND(FORECAST!$AE$3/3.8,0)</f>
        <v>146</v>
      </c>
      <c r="BU29" s="99">
        <f>ROUND(FORECAST!$AE$3/3.8,0)</f>
        <v>146</v>
      </c>
      <c r="BV29" s="99">
        <f>ROUND(FORECAST!$AE$3/3.8,0)</f>
        <v>146</v>
      </c>
      <c r="BW29" s="87">
        <f>ROUND(FORECAST!$AF$3/4.2,0)</f>
        <v>117</v>
      </c>
      <c r="BX29" s="87">
        <f>ROUND(FORECAST!$AF$3/4.2,0)</f>
        <v>117</v>
      </c>
      <c r="BY29" s="87">
        <f>ROUND(FORECAST!$AF$3/4.2,0)</f>
        <v>117</v>
      </c>
      <c r="BZ29" s="87">
        <f>ROUND(FORECAST!$AF$3/4.2,0)</f>
        <v>117</v>
      </c>
      <c r="CA29" s="87">
        <f>ROUND(FORECAST!$AF$3/4.2*0.2,0)+ROUND(FORECAST!$AG$3/4.2*0.8,0)</f>
        <v>108</v>
      </c>
      <c r="CB29" s="84">
        <f>ROUND(FORECAST!$AG$3/4.2,0)</f>
        <v>106</v>
      </c>
      <c r="CC29" s="84">
        <f>ROUND(FORECAST!$AG$3/4.2,0)</f>
        <v>106</v>
      </c>
      <c r="CD29" s="84">
        <f>ROUND(FORECAST!$AG$3/4.2,0)</f>
        <v>106</v>
      </c>
      <c r="CE29" s="84">
        <f>ROUND(FORECAST!$AG$3/4.2*0.4,0)+ROUND(FORECAST!$AH$3/4.2*0.6,0)</f>
        <v>131</v>
      </c>
      <c r="CF29" s="84">
        <f>ROUND(FORECAST!$AH$3/4.6,0)</f>
        <v>134</v>
      </c>
      <c r="CG29" s="84">
        <f>ROUND(FORECAST!$AH$3/4.6,0)</f>
        <v>134</v>
      </c>
      <c r="CH29" s="84">
        <f>ROUND(FORECAST!$AH$3/4.6,0)</f>
        <v>134</v>
      </c>
      <c r="CI29" s="84">
        <f>ROUND(FORECAST!$AH$3/4.6,0)</f>
        <v>134</v>
      </c>
    </row>
    <row r="30" spans="1:87">
      <c r="A30" s="20"/>
      <c r="B30" t="s">
        <v>25</v>
      </c>
      <c r="F30" s="51"/>
      <c r="G30" s="51"/>
      <c r="H30" s="51"/>
      <c r="I30" s="51"/>
      <c r="J30" s="14">
        <f>SUM(K29:R29)</f>
        <v>1081</v>
      </c>
      <c r="K30" s="14">
        <f t="shared" ref="K30:U30" si="102">SUM(L29:S29)</f>
        <v>1010</v>
      </c>
      <c r="L30" s="14">
        <f t="shared" si="102"/>
        <v>939</v>
      </c>
      <c r="M30" s="14">
        <f>SUM(N29:U29)</f>
        <v>823</v>
      </c>
      <c r="N30" s="14">
        <f t="shared" si="102"/>
        <v>754</v>
      </c>
      <c r="O30" s="14">
        <f t="shared" si="102"/>
        <v>757</v>
      </c>
      <c r="P30" s="14">
        <f t="shared" si="102"/>
        <v>760</v>
      </c>
      <c r="Q30" s="14">
        <f t="shared" si="102"/>
        <v>763</v>
      </c>
      <c r="R30" s="14">
        <f t="shared" si="102"/>
        <v>780</v>
      </c>
      <c r="S30" s="14">
        <f t="shared" si="102"/>
        <v>783</v>
      </c>
      <c r="T30" s="14">
        <f t="shared" si="102"/>
        <v>786</v>
      </c>
      <c r="U30" s="14">
        <f t="shared" si="102"/>
        <v>834</v>
      </c>
      <c r="V30" s="14">
        <f>SUM(W29:AD29)</f>
        <v>896</v>
      </c>
      <c r="W30" s="14">
        <f t="shared" ref="W30" si="103">SUM(X29:AE29)</f>
        <v>906</v>
      </c>
      <c r="X30" s="14">
        <f t="shared" ref="X30" si="104">SUM(Y29:AF29)</f>
        <v>916</v>
      </c>
      <c r="Y30" s="14">
        <f t="shared" ref="Y30" si="105">SUM(Z29:AG29)</f>
        <v>926</v>
      </c>
      <c r="Z30" s="14">
        <f t="shared" ref="Z30" si="106">SUM(AA29:AH29)</f>
        <v>936</v>
      </c>
      <c r="AA30" s="14">
        <f t="shared" ref="AA30" si="107">SUM(AB29:AI29)</f>
        <v>959</v>
      </c>
      <c r="AB30" s="14">
        <f t="shared" ref="AB30" si="108">SUM(AC29:AJ29)</f>
        <v>992</v>
      </c>
      <c r="AC30" s="14">
        <f t="shared" ref="AC30" si="109">SUM(AD29:AK29)</f>
        <v>1025</v>
      </c>
      <c r="AD30" s="14">
        <f t="shared" ref="AD30:AI30" si="110">SUM(AE29:AL29)</f>
        <v>1058</v>
      </c>
      <c r="AE30" s="14">
        <f t="shared" si="110"/>
        <v>1069</v>
      </c>
      <c r="AF30" s="14">
        <f t="shared" si="110"/>
        <v>1096</v>
      </c>
      <c r="AG30" s="14">
        <f t="shared" si="110"/>
        <v>1123</v>
      </c>
      <c r="AH30" s="14">
        <f t="shared" si="110"/>
        <v>1150</v>
      </c>
      <c r="AI30" s="14">
        <f t="shared" si="110"/>
        <v>1174</v>
      </c>
      <c r="AJ30" s="14">
        <f t="shared" ref="AJ30" si="111">SUM(AK29:AR29)</f>
        <v>1179</v>
      </c>
      <c r="AK30" s="14">
        <f t="shared" ref="AK30" si="112">SUM(AL29:AS29)</f>
        <v>1182</v>
      </c>
      <c r="AL30" s="14">
        <f t="shared" ref="AL30" si="113">SUM(AM29:AT29)</f>
        <v>1185</v>
      </c>
      <c r="AM30" s="14">
        <f t="shared" ref="AM30" si="114">SUM(AN29:AU29)</f>
        <v>1190</v>
      </c>
      <c r="AN30" s="14">
        <f t="shared" ref="AN30" si="115">SUM(AO29:AV29)</f>
        <v>1187</v>
      </c>
      <c r="AO30" s="14">
        <f t="shared" ref="AO30" si="116">SUM(AP29:AW29)</f>
        <v>1196</v>
      </c>
      <c r="AP30" s="14">
        <f t="shared" ref="AP30" si="117">SUM(AQ29:AX29)</f>
        <v>1192</v>
      </c>
      <c r="AQ30" s="14">
        <f t="shared" ref="AQ30" si="118">SUM(AR29:AY29)</f>
        <v>1248</v>
      </c>
      <c r="AR30" s="14">
        <f t="shared" ref="AR30" si="119">SUM(AS29:AZ29)</f>
        <v>1336</v>
      </c>
      <c r="AS30" s="14">
        <f t="shared" ref="AS30" si="120">SUM(AT29:BA29)</f>
        <v>1343</v>
      </c>
      <c r="AT30" s="14">
        <f t="shared" ref="AT30" si="121">SUM(AU29:BB29)</f>
        <v>1350</v>
      </c>
      <c r="AU30" s="14">
        <f t="shared" ref="AU30" si="122">SUM(AV29:BC29)</f>
        <v>1357</v>
      </c>
      <c r="AV30" s="14">
        <f t="shared" ref="AV30" si="123">SUM(AW29:BD29)</f>
        <v>1356</v>
      </c>
      <c r="AW30" s="14">
        <f t="shared" ref="AW30" si="124">SUM(AX29:BE29)</f>
        <v>1379</v>
      </c>
      <c r="AX30" s="14">
        <f t="shared" ref="AX30" si="125">SUM(AY29:BF29)</f>
        <v>1439</v>
      </c>
      <c r="AY30" s="14">
        <f t="shared" ref="AY30" si="126">SUM(AZ29:BG29)</f>
        <v>1439</v>
      </c>
      <c r="AZ30" s="14">
        <f t="shared" ref="AZ30" si="127">SUM(BA29:BH29)</f>
        <v>1416</v>
      </c>
      <c r="BA30" s="14">
        <f t="shared" ref="BA30" si="128">SUM(BB29:BI29)</f>
        <v>1483</v>
      </c>
      <c r="BB30" s="14">
        <f t="shared" ref="BB30" si="129">SUM(BC29:BJ29)</f>
        <v>1577</v>
      </c>
      <c r="BC30" s="14">
        <f t="shared" ref="BC30" si="130">SUM(BD29:BK29)</f>
        <v>1671</v>
      </c>
      <c r="BD30" s="14">
        <f t="shared" ref="BD30" si="131">SUM(BE29:BL29)</f>
        <v>1765</v>
      </c>
      <c r="BE30" s="14">
        <f t="shared" ref="BE30" si="132">SUM(BF29:BM29)</f>
        <v>1823</v>
      </c>
      <c r="BF30" s="14">
        <f t="shared" ref="BF30" si="133">SUM(BG29:BN29)</f>
        <v>1770</v>
      </c>
      <c r="BG30" s="14">
        <f t="shared" ref="BG30" si="134">SUM(BH29:BO29)</f>
        <v>1717</v>
      </c>
      <c r="BH30" s="14">
        <f t="shared" ref="BH30" si="135">SUM(BI29:BP29)</f>
        <v>1664</v>
      </c>
      <c r="BI30" s="14">
        <f t="shared" ref="BI30" si="136">SUM(BJ29:BQ29)</f>
        <v>1604</v>
      </c>
      <c r="BJ30" s="14">
        <f t="shared" ref="BJ30" si="137">SUM(BK29:BR29)</f>
        <v>1510</v>
      </c>
      <c r="BK30" s="14">
        <f t="shared" ref="BK30" si="138">SUM(BL29:BS29)</f>
        <v>1412</v>
      </c>
      <c r="BL30" s="14">
        <f t="shared" ref="BL30" si="139">SUM(BM29:BT29)</f>
        <v>1314</v>
      </c>
      <c r="BM30" s="14">
        <f t="shared" ref="BM30" si="140">SUM(BN29:BU29)</f>
        <v>1216</v>
      </c>
      <c r="BN30" s="14">
        <f t="shared" ref="BN30" si="141">SUM(BO29:BV29)</f>
        <v>1205</v>
      </c>
      <c r="BO30" s="14">
        <f t="shared" ref="BO30" si="142">SUM(BP29:BW29)</f>
        <v>1165</v>
      </c>
      <c r="BP30" s="14">
        <f t="shared" ref="BP30" si="143">SUM(BQ29:BX29)</f>
        <v>1125</v>
      </c>
      <c r="BQ30" s="14">
        <f t="shared" ref="BQ30" si="144">SUM(BR29:BY29)</f>
        <v>1085</v>
      </c>
      <c r="BR30" s="14">
        <f t="shared" ref="BR30" si="145">SUM(BS29:BZ29)</f>
        <v>1052</v>
      </c>
      <c r="BS30" s="14">
        <f t="shared" ref="BS30" si="146">SUM(BT29:CA29)</f>
        <v>1014</v>
      </c>
      <c r="BT30" s="14">
        <f t="shared" ref="BT30" si="147">SUM(BU29:CB29)</f>
        <v>974</v>
      </c>
      <c r="BU30" s="14">
        <f t="shared" ref="BU30" si="148">SUM(BV29:CC29)</f>
        <v>934</v>
      </c>
      <c r="BV30" s="14">
        <f t="shared" ref="BV30:BW30" si="149">SUM(BW29:CD29)</f>
        <v>894</v>
      </c>
      <c r="BW30" s="85">
        <f t="shared" si="149"/>
        <v>908</v>
      </c>
      <c r="BX30" s="85">
        <f t="shared" ref="BX30" si="150">SUM(BY29:CF29)</f>
        <v>925</v>
      </c>
      <c r="BY30" s="85">
        <f t="shared" ref="BY30" si="151">SUM(BZ29:CG29)</f>
        <v>942</v>
      </c>
      <c r="BZ30" s="85">
        <f t="shared" ref="BZ30" si="152">SUM(CA29:CH29)</f>
        <v>959</v>
      </c>
      <c r="CA30" s="85">
        <f t="shared" ref="CA30" si="153">SUM(CB29:CI29)</f>
        <v>985</v>
      </c>
      <c r="CB30" s="85">
        <f t="shared" ref="CB30" si="154">SUM(CC29:CJ29)</f>
        <v>879</v>
      </c>
      <c r="CC30" s="85">
        <f t="shared" ref="CC30" si="155">SUM(CD29:CK29)</f>
        <v>773</v>
      </c>
      <c r="CD30" s="85">
        <f t="shared" ref="CD30" si="156">SUM(CE29:CL29)</f>
        <v>667</v>
      </c>
      <c r="CE30" s="85">
        <f t="shared" ref="CE30" si="157">SUM(CF29:CM29)</f>
        <v>536</v>
      </c>
      <c r="CF30" s="85">
        <f t="shared" ref="CF30" si="158">SUM(CG29:CN29)</f>
        <v>402</v>
      </c>
      <c r="CG30" s="85">
        <f t="shared" ref="CG30" si="159">SUM(CH29:CO29)</f>
        <v>268</v>
      </c>
      <c r="CH30" s="85">
        <f t="shared" ref="CH30" si="160">SUM(CI29:CP29)</f>
        <v>134</v>
      </c>
      <c r="CI30" s="85">
        <f t="shared" ref="CI30" si="161">SUM(CJ29:CQ29)</f>
        <v>0</v>
      </c>
    </row>
    <row r="31" spans="1:87" ht="20.25" customHeight="1" outlineLevel="1">
      <c r="A31" s="30"/>
      <c r="B31" s="7" t="s">
        <v>26</v>
      </c>
      <c r="C31" s="7"/>
      <c r="D31" s="7"/>
      <c r="E31" s="7"/>
      <c r="F31" s="52"/>
      <c r="G31" s="52"/>
      <c r="H31" s="52"/>
      <c r="I31" s="52"/>
      <c r="J31" s="29">
        <f t="shared" ref="J31:N31" si="162">J25/J30</f>
        <v>1.8203515263644774</v>
      </c>
      <c r="K31" s="29">
        <f t="shared" si="162"/>
        <v>1.8344554455445543</v>
      </c>
      <c r="L31" s="29">
        <f t="shared" si="162"/>
        <v>1.8528221512247072</v>
      </c>
      <c r="M31" s="29">
        <f>M25/M30</f>
        <v>1.9013365735115431</v>
      </c>
      <c r="N31" s="29">
        <f t="shared" si="162"/>
        <v>2.092572944297082</v>
      </c>
      <c r="O31" s="29">
        <f t="shared" ref="O31:P31" si="163">O25/O30</f>
        <v>2.0235138705416116</v>
      </c>
      <c r="P31" s="29">
        <f t="shared" si="163"/>
        <v>1.8655263157894737</v>
      </c>
      <c r="Q31" s="29">
        <f t="shared" ref="Q31:V31" si="164">Q25/Q30</f>
        <v>1.7087811271297508</v>
      </c>
      <c r="R31" s="29">
        <f t="shared" si="164"/>
        <v>1.5433333333333332</v>
      </c>
      <c r="S31" s="29">
        <f t="shared" si="164"/>
        <v>1.4045977011494253</v>
      </c>
      <c r="T31" s="29">
        <f>T25/T30</f>
        <v>1.2669211195928753</v>
      </c>
      <c r="U31" s="29">
        <f t="shared" si="164"/>
        <v>1.1232613908872902</v>
      </c>
      <c r="V31" s="29">
        <f t="shared" si="164"/>
        <v>0.99531249999999993</v>
      </c>
      <c r="W31" s="66">
        <f t="shared" ref="W31:CH31" si="165">W25/W30</f>
        <v>0.92693156732891824</v>
      </c>
      <c r="X31" s="66">
        <f t="shared" si="165"/>
        <v>0.93100436681222698</v>
      </c>
      <c r="Y31" s="66">
        <f t="shared" si="165"/>
        <v>0.79460043196544272</v>
      </c>
      <c r="Z31" s="66">
        <f t="shared" si="165"/>
        <v>0.66111111111111109</v>
      </c>
      <c r="AA31" s="100">
        <f t="shared" si="165"/>
        <v>0.73701772679874866</v>
      </c>
      <c r="AB31" s="100">
        <f t="shared" si="165"/>
        <v>0.80120967741935478</v>
      </c>
      <c r="AC31" s="100">
        <f t="shared" si="165"/>
        <v>0.86126829268292682</v>
      </c>
      <c r="AD31" s="100">
        <f t="shared" si="165"/>
        <v>0.85614366729678637</v>
      </c>
      <c r="AE31" s="100">
        <f t="shared" si="165"/>
        <v>0.85014031805425627</v>
      </c>
      <c r="AF31" s="100">
        <f t="shared" si="165"/>
        <v>0.89124087591240875</v>
      </c>
      <c r="AG31" s="100">
        <f t="shared" si="165"/>
        <v>0.87248441674087263</v>
      </c>
      <c r="AH31" s="100">
        <f t="shared" si="165"/>
        <v>0.91113043478260869</v>
      </c>
      <c r="AI31" s="100">
        <f t="shared" si="165"/>
        <v>0.89250425894378194</v>
      </c>
      <c r="AJ31" s="100">
        <f t="shared" si="165"/>
        <v>0.93536895674300247</v>
      </c>
      <c r="AK31" s="100">
        <f t="shared" si="165"/>
        <v>0.9245346869712352</v>
      </c>
      <c r="AL31" s="100">
        <f t="shared" si="165"/>
        <v>0.9137552742616033</v>
      </c>
      <c r="AM31" s="100">
        <f t="shared" si="165"/>
        <v>0.90319327731092436</v>
      </c>
      <c r="AN31" s="100">
        <f t="shared" si="165"/>
        <v>0.88525695029486096</v>
      </c>
      <c r="AO31" s="100">
        <f t="shared" si="165"/>
        <v>0.91287625418060192</v>
      </c>
      <c r="AP31" s="100">
        <f t="shared" si="165"/>
        <v>0.89580536912751674</v>
      </c>
      <c r="AQ31" s="100">
        <f t="shared" si="165"/>
        <v>0.88846153846153841</v>
      </c>
      <c r="AR31" s="100">
        <f t="shared" si="165"/>
        <v>0.91601796407185621</v>
      </c>
      <c r="AS31" s="100">
        <f t="shared" si="165"/>
        <v>0.94996276991809381</v>
      </c>
      <c r="AT31" s="100">
        <f t="shared" si="165"/>
        <v>0.98355555555555552</v>
      </c>
      <c r="AU31" s="100">
        <f t="shared" si="165"/>
        <v>0.92100221075902722</v>
      </c>
      <c r="AV31" s="100">
        <f t="shared" si="165"/>
        <v>0.90619469026548671</v>
      </c>
      <c r="AW31" s="100">
        <f t="shared" si="165"/>
        <v>0.91428571428571426</v>
      </c>
      <c r="AX31" s="100">
        <f t="shared" si="165"/>
        <v>0.90743571924947874</v>
      </c>
      <c r="AY31" s="100">
        <f t="shared" si="165"/>
        <v>0.94218207088255734</v>
      </c>
      <c r="AZ31" s="100">
        <f t="shared" si="165"/>
        <v>0.93064971751412429</v>
      </c>
      <c r="BA31" s="100">
        <f t="shared" si="165"/>
        <v>0.9189480782198246</v>
      </c>
      <c r="BB31" s="100">
        <f t="shared" si="165"/>
        <v>0.9339251743817375</v>
      </c>
      <c r="BC31" s="100">
        <f t="shared" si="165"/>
        <v>0.94721723518850987</v>
      </c>
      <c r="BD31" s="100">
        <f t="shared" si="165"/>
        <v>0.95909348441926345</v>
      </c>
      <c r="BE31" s="100">
        <f t="shared" si="165"/>
        <v>1.0048272078990674</v>
      </c>
      <c r="BF31" s="100">
        <f t="shared" si="165"/>
        <v>1.0998870056497176</v>
      </c>
      <c r="BG31" s="100">
        <f t="shared" si="165"/>
        <v>1.0115317414094351</v>
      </c>
      <c r="BH31" s="100">
        <f t="shared" si="165"/>
        <v>0.91754807692307705</v>
      </c>
      <c r="BI31" s="100">
        <f t="shared" si="165"/>
        <v>0.93815461346633433</v>
      </c>
      <c r="BJ31" s="100">
        <f t="shared" si="165"/>
        <v>0.92105960264900677</v>
      </c>
      <c r="BK31" s="100">
        <f t="shared" si="165"/>
        <v>0.9042492917847027</v>
      </c>
      <c r="BL31" s="100">
        <f t="shared" si="165"/>
        <v>0.93439878234398799</v>
      </c>
      <c r="BM31" s="100">
        <f t="shared" si="165"/>
        <v>0.91595394736842117</v>
      </c>
      <c r="BN31" s="100">
        <f t="shared" si="165"/>
        <v>0.90190871369294623</v>
      </c>
      <c r="BO31" s="100">
        <f t="shared" si="165"/>
        <v>0.90969957081545083</v>
      </c>
      <c r="BP31" s="100">
        <f t="shared" si="165"/>
        <v>0.91804444444444455</v>
      </c>
      <c r="BQ31" s="100">
        <f t="shared" si="165"/>
        <v>0.86709677419354858</v>
      </c>
      <c r="BR31" s="100">
        <f t="shared" si="165"/>
        <v>0.8752851711026618</v>
      </c>
      <c r="BS31" s="100">
        <f t="shared" si="165"/>
        <v>0.89230769230769247</v>
      </c>
      <c r="BT31" s="100">
        <f t="shared" si="165"/>
        <v>0.9125256673511295</v>
      </c>
      <c r="BU31" s="100">
        <f t="shared" si="165"/>
        <v>0.86488222698072825</v>
      </c>
      <c r="BV31" s="100">
        <f t="shared" si="165"/>
        <v>0.88568232662192414</v>
      </c>
      <c r="BW31" s="86">
        <f t="shared" si="165"/>
        <v>0.88634361233480197</v>
      </c>
      <c r="BX31" s="86">
        <f t="shared" si="165"/>
        <v>0.88410810810810836</v>
      </c>
      <c r="BY31" s="86">
        <f t="shared" si="165"/>
        <v>0.88195329087048857</v>
      </c>
      <c r="BZ31" s="86">
        <f t="shared" si="165"/>
        <v>0.87987486965589179</v>
      </c>
      <c r="CA31" s="86">
        <f t="shared" si="165"/>
        <v>0.74700507614213218</v>
      </c>
      <c r="CB31" s="86">
        <f t="shared" si="165"/>
        <v>0.71649601820250308</v>
      </c>
      <c r="CC31" s="86">
        <f t="shared" si="165"/>
        <v>0.67761966364812443</v>
      </c>
      <c r="CD31" s="86">
        <f t="shared" si="165"/>
        <v>0.62638680659670187</v>
      </c>
      <c r="CE31" s="86">
        <f t="shared" si="165"/>
        <v>0.53507462686567198</v>
      </c>
      <c r="CF31" s="86">
        <f t="shared" si="165"/>
        <v>0.38009950248756263</v>
      </c>
      <c r="CG31" s="86">
        <f t="shared" si="165"/>
        <v>7.0149253731343966E-2</v>
      </c>
      <c r="CH31" s="86">
        <f t="shared" si="165"/>
        <v>-0.8597014925373121</v>
      </c>
      <c r="CI31" s="86" t="e">
        <f t="shared" ref="CI31" si="166">CI25/CI30</f>
        <v>#DIV/0!</v>
      </c>
    </row>
    <row r="32" spans="1:87" outlineLevel="1">
      <c r="B32" t="s">
        <v>27</v>
      </c>
      <c r="E32" s="14"/>
      <c r="F32" s="53"/>
      <c r="G32" s="53"/>
      <c r="H32" s="53"/>
      <c r="I32" s="53"/>
      <c r="J32" s="18">
        <f>J31*8</f>
        <v>14.562812210915819</v>
      </c>
      <c r="K32" s="18">
        <f t="shared" ref="K32:V32" si="167">K31*8</f>
        <v>14.675643564356434</v>
      </c>
      <c r="L32" s="18">
        <f t="shared" si="167"/>
        <v>14.822577209797657</v>
      </c>
      <c r="M32" s="18">
        <f>M31*8</f>
        <v>15.210692588092344</v>
      </c>
      <c r="N32" s="18">
        <f t="shared" si="167"/>
        <v>16.740583554376656</v>
      </c>
      <c r="O32" s="18">
        <f t="shared" si="167"/>
        <v>16.188110964332893</v>
      </c>
      <c r="P32" s="18">
        <f t="shared" si="167"/>
        <v>14.92421052631579</v>
      </c>
      <c r="Q32" s="18">
        <f t="shared" si="167"/>
        <v>13.670249017038007</v>
      </c>
      <c r="R32" s="18">
        <f t="shared" si="167"/>
        <v>12.346666666666666</v>
      </c>
      <c r="S32" s="18">
        <f t="shared" si="167"/>
        <v>11.236781609195402</v>
      </c>
      <c r="T32" s="18">
        <f>T31*8</f>
        <v>10.135368956743003</v>
      </c>
      <c r="U32" s="18">
        <f t="shared" si="167"/>
        <v>8.9860911270983213</v>
      </c>
      <c r="V32" s="18">
        <f t="shared" si="167"/>
        <v>7.9624999999999995</v>
      </c>
      <c r="W32" s="18">
        <f t="shared" ref="W32:AG32" si="168">W31*8</f>
        <v>7.4154525386313459</v>
      </c>
      <c r="X32" s="18">
        <f t="shared" si="168"/>
        <v>7.4480349344978158</v>
      </c>
      <c r="Y32" s="18">
        <f t="shared" si="168"/>
        <v>6.3568034557235418</v>
      </c>
      <c r="Z32" s="18">
        <f t="shared" si="168"/>
        <v>5.2888888888888888</v>
      </c>
      <c r="AA32" s="18">
        <f t="shared" si="168"/>
        <v>5.8961418143899893</v>
      </c>
      <c r="AB32" s="18">
        <f t="shared" si="168"/>
        <v>6.4096774193548383</v>
      </c>
      <c r="AC32" s="18">
        <f t="shared" si="168"/>
        <v>6.8901463414634145</v>
      </c>
      <c r="AD32" s="18">
        <f t="shared" si="168"/>
        <v>6.849149338374291</v>
      </c>
      <c r="AE32" s="18">
        <f t="shared" si="168"/>
        <v>6.8011225444340502</v>
      </c>
      <c r="AF32" s="18">
        <f t="shared" si="168"/>
        <v>7.12992700729927</v>
      </c>
      <c r="AG32" s="18">
        <f t="shared" si="168"/>
        <v>6.979875333926981</v>
      </c>
      <c r="AH32" s="18">
        <f t="shared" ref="AH32:CI32" si="169">AH31*8</f>
        <v>7.2890434782608695</v>
      </c>
      <c r="AI32" s="18">
        <f t="shared" si="169"/>
        <v>7.1400340715502555</v>
      </c>
      <c r="AJ32" s="18">
        <f t="shared" si="169"/>
        <v>7.4829516539440197</v>
      </c>
      <c r="AK32" s="18">
        <f t="shared" si="169"/>
        <v>7.3962774957698816</v>
      </c>
      <c r="AL32" s="18">
        <f t="shared" si="169"/>
        <v>7.3100421940928264</v>
      </c>
      <c r="AM32" s="18">
        <f t="shared" si="169"/>
        <v>7.2255462184873949</v>
      </c>
      <c r="AN32" s="18">
        <f t="shared" si="169"/>
        <v>7.0820556023588876</v>
      </c>
      <c r="AO32" s="18">
        <f t="shared" si="169"/>
        <v>7.3030100334448154</v>
      </c>
      <c r="AP32" s="18">
        <f t="shared" si="169"/>
        <v>7.1664429530201339</v>
      </c>
      <c r="AQ32" s="18">
        <f t="shared" si="169"/>
        <v>7.1076923076923073</v>
      </c>
      <c r="AR32" s="18">
        <f t="shared" si="169"/>
        <v>7.3281437125748496</v>
      </c>
      <c r="AS32" s="18">
        <f t="shared" si="169"/>
        <v>7.5997021593447505</v>
      </c>
      <c r="AT32" s="18">
        <f t="shared" si="169"/>
        <v>7.8684444444444441</v>
      </c>
      <c r="AU32" s="18">
        <f t="shared" si="169"/>
        <v>7.3680176860722177</v>
      </c>
      <c r="AV32" s="18">
        <f t="shared" si="169"/>
        <v>7.2495575221238937</v>
      </c>
      <c r="AW32" s="18">
        <f t="shared" si="169"/>
        <v>7.3142857142857141</v>
      </c>
      <c r="AX32" s="18">
        <f t="shared" si="169"/>
        <v>7.25948575399583</v>
      </c>
      <c r="AY32" s="18">
        <f t="shared" si="169"/>
        <v>7.5374565670604587</v>
      </c>
      <c r="AZ32" s="18">
        <f t="shared" si="169"/>
        <v>7.4451977401129943</v>
      </c>
      <c r="BA32" s="18">
        <f t="shared" si="169"/>
        <v>7.3515846257585968</v>
      </c>
      <c r="BB32" s="18">
        <f t="shared" si="169"/>
        <v>7.4714013950539</v>
      </c>
      <c r="BC32" s="18">
        <f t="shared" si="169"/>
        <v>7.5777378815080789</v>
      </c>
      <c r="BD32" s="18">
        <f t="shared" si="169"/>
        <v>7.6727478753541076</v>
      </c>
      <c r="BE32" s="18">
        <f t="shared" si="169"/>
        <v>8.0386176631925395</v>
      </c>
      <c r="BF32" s="18">
        <f t="shared" si="169"/>
        <v>8.7990960451977411</v>
      </c>
      <c r="BG32" s="18">
        <f t="shared" si="169"/>
        <v>8.0922539312754811</v>
      </c>
      <c r="BH32" s="18">
        <f t="shared" si="169"/>
        <v>7.3403846153846164</v>
      </c>
      <c r="BI32" s="18">
        <f t="shared" si="169"/>
        <v>7.5052369077306746</v>
      </c>
      <c r="BJ32" s="18">
        <f t="shared" si="169"/>
        <v>7.3684768211920542</v>
      </c>
      <c r="BK32" s="18">
        <f t="shared" si="169"/>
        <v>7.2339943342776216</v>
      </c>
      <c r="BL32" s="18">
        <f t="shared" si="169"/>
        <v>7.4751902587519039</v>
      </c>
      <c r="BM32" s="18">
        <f t="shared" si="169"/>
        <v>7.3276315789473694</v>
      </c>
      <c r="BN32" s="18">
        <f t="shared" si="169"/>
        <v>7.2152697095435698</v>
      </c>
      <c r="BO32" s="18">
        <f t="shared" si="169"/>
        <v>7.2775965665236066</v>
      </c>
      <c r="BP32" s="18">
        <f t="shared" si="169"/>
        <v>7.3443555555555564</v>
      </c>
      <c r="BQ32" s="18">
        <f t="shared" si="169"/>
        <v>6.9367741935483886</v>
      </c>
      <c r="BR32" s="18">
        <f t="shared" si="169"/>
        <v>7.0022813688212944</v>
      </c>
      <c r="BS32" s="18">
        <f t="shared" si="169"/>
        <v>7.1384615384615397</v>
      </c>
      <c r="BT32" s="18">
        <f t="shared" si="169"/>
        <v>7.300205338809036</v>
      </c>
      <c r="BU32" s="18">
        <f t="shared" si="169"/>
        <v>6.919057815845826</v>
      </c>
      <c r="BV32" s="18">
        <f t="shared" si="169"/>
        <v>7.0854586129753931</v>
      </c>
      <c r="BW32" s="18">
        <f t="shared" si="169"/>
        <v>7.0907488986784157</v>
      </c>
      <c r="BX32" s="18">
        <f t="shared" si="169"/>
        <v>7.0728648648648669</v>
      </c>
      <c r="BY32" s="18">
        <f t="shared" si="169"/>
        <v>7.0556263269639086</v>
      </c>
      <c r="BZ32" s="18">
        <f t="shared" si="169"/>
        <v>7.0389989572471343</v>
      </c>
      <c r="CA32" s="18">
        <f t="shared" si="169"/>
        <v>5.9760406091370575</v>
      </c>
      <c r="CB32" s="18">
        <f t="shared" si="169"/>
        <v>5.7319681456200247</v>
      </c>
      <c r="CC32" s="18">
        <f t="shared" si="169"/>
        <v>5.4209573091849954</v>
      </c>
      <c r="CD32" s="18">
        <f t="shared" si="169"/>
        <v>5.011094452773615</v>
      </c>
      <c r="CE32" s="18">
        <f t="shared" si="169"/>
        <v>4.2805970149253758</v>
      </c>
      <c r="CF32" s="18">
        <f t="shared" si="169"/>
        <v>3.0407960199005011</v>
      </c>
      <c r="CG32" s="18">
        <f t="shared" si="169"/>
        <v>0.56119402985075173</v>
      </c>
      <c r="CH32" s="18">
        <f t="shared" si="169"/>
        <v>-6.8776119402984968</v>
      </c>
      <c r="CI32" s="18" t="e">
        <f t="shared" si="169"/>
        <v>#DIV/0!</v>
      </c>
    </row>
    <row r="33" spans="1:87" outlineLevel="1">
      <c r="A33" s="32"/>
      <c r="B33" s="23" t="s">
        <v>28</v>
      </c>
      <c r="C33" s="23"/>
      <c r="D33" s="23"/>
      <c r="E33" s="23"/>
      <c r="F33" s="54"/>
      <c r="G33" s="54"/>
      <c r="H33" s="54"/>
      <c r="I33" s="54"/>
      <c r="J33" s="33">
        <f>(J25-J30)/65</f>
        <v>13.643076923076922</v>
      </c>
      <c r="K33" s="33">
        <f t="shared" ref="K33:AG33" si="170">(K25-K30)/65</f>
        <v>12.966153846153846</v>
      </c>
      <c r="L33" s="33">
        <f t="shared" si="170"/>
        <v>12.319999999999999</v>
      </c>
      <c r="M33" s="33">
        <f t="shared" si="170"/>
        <v>11.412307692307692</v>
      </c>
      <c r="N33" s="33">
        <f t="shared" si="170"/>
        <v>12.673846153846153</v>
      </c>
      <c r="O33" s="33">
        <f t="shared" si="170"/>
        <v>11.92</v>
      </c>
      <c r="P33" s="33">
        <f t="shared" si="170"/>
        <v>10.119999999999999</v>
      </c>
      <c r="Q33" s="33">
        <f t="shared" si="170"/>
        <v>8.3199999999999985</v>
      </c>
      <c r="R33" s="33">
        <f t="shared" si="170"/>
        <v>6.52</v>
      </c>
      <c r="S33" s="33">
        <f t="shared" si="170"/>
        <v>4.8738461538461531</v>
      </c>
      <c r="T33" s="33">
        <f t="shared" si="170"/>
        <v>3.227692307692307</v>
      </c>
      <c r="U33" s="33">
        <f t="shared" si="170"/>
        <v>1.5815384615384609</v>
      </c>
      <c r="V33" s="33">
        <f t="shared" si="170"/>
        <v>-6.461538461538531E-2</v>
      </c>
      <c r="W33" s="33">
        <f t="shared" si="170"/>
        <v>-1.0184615384615392</v>
      </c>
      <c r="X33" s="33">
        <f t="shared" si="170"/>
        <v>-0.97230769230769298</v>
      </c>
      <c r="Y33" s="33">
        <f t="shared" si="170"/>
        <v>-2.9261538461538468</v>
      </c>
      <c r="Z33" s="33">
        <f t="shared" si="170"/>
        <v>-4.8800000000000008</v>
      </c>
      <c r="AA33" s="33">
        <f t="shared" si="170"/>
        <v>-3.8800000000000008</v>
      </c>
      <c r="AB33" s="33">
        <f t="shared" si="170"/>
        <v>-3.0338461538461545</v>
      </c>
      <c r="AC33" s="33">
        <f t="shared" si="170"/>
        <v>-2.1876923076923083</v>
      </c>
      <c r="AD33" s="33">
        <f t="shared" si="170"/>
        <v>-2.3415384615384625</v>
      </c>
      <c r="AE33" s="33">
        <f t="shared" si="170"/>
        <v>-2.4646153846153851</v>
      </c>
      <c r="AF33" s="33">
        <f t="shared" si="170"/>
        <v>-1.8338461538461546</v>
      </c>
      <c r="AG33" s="33">
        <f t="shared" si="170"/>
        <v>-2.2030769230769236</v>
      </c>
      <c r="AH33" s="33">
        <f t="shared" ref="AH33:CI33" si="171">(AH25-AH30)/65</f>
        <v>-1.5723076923076931</v>
      </c>
      <c r="AI33" s="33">
        <f t="shared" si="171"/>
        <v>-1.9415384615384623</v>
      </c>
      <c r="AJ33" s="33">
        <f t="shared" si="171"/>
        <v>-1.1723076923076929</v>
      </c>
      <c r="AK33" s="33">
        <f t="shared" si="171"/>
        <v>-1.3723076923076931</v>
      </c>
      <c r="AL33" s="33">
        <f t="shared" si="171"/>
        <v>-1.5723076923076931</v>
      </c>
      <c r="AM33" s="33">
        <f t="shared" si="171"/>
        <v>-1.772307692307693</v>
      </c>
      <c r="AN33" s="33">
        <f t="shared" si="171"/>
        <v>-2.0953846153846163</v>
      </c>
      <c r="AO33" s="33">
        <f t="shared" si="171"/>
        <v>-1.6030769230769237</v>
      </c>
      <c r="AP33" s="33">
        <f t="shared" si="171"/>
        <v>-1.9107692307692314</v>
      </c>
      <c r="AQ33" s="33">
        <f t="shared" si="171"/>
        <v>-2.1415384615384623</v>
      </c>
      <c r="AR33" s="33">
        <f t="shared" si="171"/>
        <v>-1.7261538461538468</v>
      </c>
      <c r="AS33" s="33">
        <f t="shared" si="171"/>
        <v>-1.0338461538461545</v>
      </c>
      <c r="AT33" s="33">
        <f t="shared" si="171"/>
        <v>-0.34153846153846223</v>
      </c>
      <c r="AU33" s="33">
        <f t="shared" si="171"/>
        <v>-1.6492307692307699</v>
      </c>
      <c r="AV33" s="33">
        <f t="shared" si="171"/>
        <v>-1.9569230769230777</v>
      </c>
      <c r="AW33" s="33">
        <f t="shared" si="171"/>
        <v>-1.8184615384615392</v>
      </c>
      <c r="AX33" s="33">
        <f t="shared" si="171"/>
        <v>-2.0492307692307699</v>
      </c>
      <c r="AY33" s="33">
        <f t="shared" si="171"/>
        <v>-1.2800000000000007</v>
      </c>
      <c r="AZ33" s="33">
        <f t="shared" si="171"/>
        <v>-1.5107692307692315</v>
      </c>
      <c r="BA33" s="33">
        <f t="shared" si="171"/>
        <v>-1.8492307692307699</v>
      </c>
      <c r="BB33" s="33">
        <f t="shared" si="171"/>
        <v>-1.6030769230769237</v>
      </c>
      <c r="BC33" s="33">
        <f t="shared" si="171"/>
        <v>-1.3569230769230776</v>
      </c>
      <c r="BD33" s="33">
        <f t="shared" si="171"/>
        <v>-1.1107692307692314</v>
      </c>
      <c r="BE33" s="33">
        <f t="shared" si="171"/>
        <v>0.13538461538461469</v>
      </c>
      <c r="BF33" s="33">
        <f t="shared" si="171"/>
        <v>2.7200000000000029</v>
      </c>
      <c r="BG33" s="33">
        <f t="shared" si="171"/>
        <v>0.3046153846153874</v>
      </c>
      <c r="BH33" s="33">
        <f t="shared" si="171"/>
        <v>-2.1107692307692281</v>
      </c>
      <c r="BI33" s="33">
        <f t="shared" si="171"/>
        <v>-1.5261538461538433</v>
      </c>
      <c r="BJ33" s="33">
        <f t="shared" si="171"/>
        <v>-1.833846153846151</v>
      </c>
      <c r="BK33" s="33">
        <f t="shared" si="171"/>
        <v>-2.0799999999999974</v>
      </c>
      <c r="BL33" s="33">
        <f t="shared" si="171"/>
        <v>-1.3261538461538434</v>
      </c>
      <c r="BM33" s="33">
        <f t="shared" si="171"/>
        <v>-1.5723076923076895</v>
      </c>
      <c r="BN33" s="33">
        <f t="shared" si="171"/>
        <v>-1.8184615384615357</v>
      </c>
      <c r="BO33" s="33">
        <f t="shared" si="171"/>
        <v>-1.6184615384615357</v>
      </c>
      <c r="BP33" s="33">
        <f t="shared" si="171"/>
        <v>-1.4184615384615356</v>
      </c>
      <c r="BQ33" s="33">
        <f t="shared" si="171"/>
        <v>-2.2184615384615358</v>
      </c>
      <c r="BR33" s="33">
        <f t="shared" si="171"/>
        <v>-2.0184615384615356</v>
      </c>
      <c r="BS33" s="33">
        <f t="shared" si="171"/>
        <v>-1.6799999999999973</v>
      </c>
      <c r="BT33" s="33">
        <f t="shared" si="171"/>
        <v>-1.310769230769228</v>
      </c>
      <c r="BU33" s="33">
        <f t="shared" si="171"/>
        <v>-1.9415384615384588</v>
      </c>
      <c r="BV33" s="33">
        <f t="shared" si="171"/>
        <v>-1.5723076923076895</v>
      </c>
      <c r="BW33" s="33">
        <f t="shared" si="171"/>
        <v>-1.5876923076923048</v>
      </c>
      <c r="BX33" s="33">
        <f t="shared" si="171"/>
        <v>-1.6492307692307664</v>
      </c>
      <c r="BY33" s="33">
        <f t="shared" si="171"/>
        <v>-1.7107692307692279</v>
      </c>
      <c r="BZ33" s="33">
        <f t="shared" si="171"/>
        <v>-1.7723076923076895</v>
      </c>
      <c r="CA33" s="33">
        <f t="shared" si="171"/>
        <v>-3.8338461538461512</v>
      </c>
      <c r="CB33" s="33">
        <f t="shared" si="171"/>
        <v>-3.8338461538461512</v>
      </c>
      <c r="CC33" s="33">
        <f t="shared" si="171"/>
        <v>-3.8338461538461512</v>
      </c>
      <c r="CD33" s="33">
        <f t="shared" si="171"/>
        <v>-3.8338461538461512</v>
      </c>
      <c r="CE33" s="33">
        <f t="shared" si="171"/>
        <v>-3.8338461538461512</v>
      </c>
      <c r="CF33" s="33">
        <f t="shared" si="171"/>
        <v>-3.8338461538461512</v>
      </c>
      <c r="CG33" s="33">
        <f t="shared" si="171"/>
        <v>-3.8338461538461512</v>
      </c>
      <c r="CH33" s="33">
        <f t="shared" si="171"/>
        <v>-3.8338461538461512</v>
      </c>
      <c r="CI33" s="33">
        <f t="shared" si="171"/>
        <v>-3.8338461538461512</v>
      </c>
    </row>
    <row r="34" spans="1:87" outlineLevel="1">
      <c r="A34" s="30"/>
      <c r="B34" s="7"/>
      <c r="C34" s="7"/>
      <c r="D34" s="7"/>
      <c r="E34" s="7"/>
      <c r="F34" s="52"/>
      <c r="G34" s="52"/>
      <c r="H34" s="52"/>
      <c r="I34" s="52"/>
      <c r="J34" s="29"/>
      <c r="K34" s="29"/>
      <c r="L34" s="29"/>
      <c r="M34" s="29"/>
      <c r="N34" s="29"/>
      <c r="O34" s="29"/>
      <c r="P34" s="29"/>
      <c r="Q34" s="29"/>
      <c r="R34" s="29"/>
    </row>
    <row r="35" spans="1:87">
      <c r="A35" s="20"/>
      <c r="B35" t="s">
        <v>29</v>
      </c>
      <c r="D35" s="7"/>
      <c r="F35" s="55"/>
      <c r="G35" s="55"/>
      <c r="H35" s="55"/>
      <c r="I35" s="55"/>
      <c r="J35" s="16">
        <f t="shared" ref="J35" si="172">N31</f>
        <v>2.092572944297082</v>
      </c>
      <c r="K35" s="16">
        <f t="shared" ref="K35" si="173">O31</f>
        <v>2.0235138705416116</v>
      </c>
      <c r="L35" s="16">
        <f t="shared" ref="L35" si="174">P31</f>
        <v>1.8655263157894737</v>
      </c>
      <c r="M35" s="16">
        <f t="shared" ref="M35" si="175">Q31</f>
        <v>1.7087811271297508</v>
      </c>
      <c r="N35" s="16">
        <f t="shared" ref="N35" si="176">R31</f>
        <v>1.5433333333333332</v>
      </c>
      <c r="O35" s="16">
        <f t="shared" ref="O35" si="177">S31</f>
        <v>1.4045977011494253</v>
      </c>
      <c r="P35" s="16">
        <f t="shared" ref="P35" si="178">T31</f>
        <v>1.2669211195928753</v>
      </c>
      <c r="Q35" s="16">
        <f t="shared" ref="Q35" si="179">U31</f>
        <v>1.1232613908872902</v>
      </c>
      <c r="R35" s="16">
        <f t="shared" ref="R35" si="180">V31</f>
        <v>0.99531249999999993</v>
      </c>
      <c r="S35" s="16">
        <f t="shared" ref="S35" si="181">W31</f>
        <v>0.92693156732891824</v>
      </c>
      <c r="T35" s="16">
        <f t="shared" ref="T35" si="182">X31</f>
        <v>0.93100436681222698</v>
      </c>
      <c r="U35" s="16">
        <f t="shared" ref="U35" si="183">Y31</f>
        <v>0.79460043196544272</v>
      </c>
      <c r="V35" s="16">
        <f>Z31</f>
        <v>0.66111111111111109</v>
      </c>
      <c r="W35" s="16">
        <f t="shared" ref="W35" si="184">AA31</f>
        <v>0.73701772679874866</v>
      </c>
      <c r="X35" s="16">
        <f t="shared" ref="X35" si="185">AB31</f>
        <v>0.80120967741935478</v>
      </c>
      <c r="Y35" s="16">
        <f t="shared" ref="Y35" si="186">AC31</f>
        <v>0.86126829268292682</v>
      </c>
      <c r="Z35" s="16">
        <f t="shared" ref="Z35" si="187">AD31</f>
        <v>0.85614366729678637</v>
      </c>
      <c r="AA35" s="16">
        <f t="shared" ref="AA35" si="188">AE31</f>
        <v>0.85014031805425627</v>
      </c>
      <c r="AB35" s="16">
        <f t="shared" ref="AB35" si="189">AF31</f>
        <v>0.89124087591240875</v>
      </c>
      <c r="AC35" s="16">
        <f t="shared" ref="AC35" si="190">AG31</f>
        <v>0.87248441674087263</v>
      </c>
      <c r="AD35" s="16">
        <f t="shared" ref="AD35" si="191">AH31</f>
        <v>0.91113043478260869</v>
      </c>
      <c r="AE35" s="16">
        <f t="shared" ref="AE35" si="192">AI31</f>
        <v>0.89250425894378194</v>
      </c>
      <c r="AF35" s="16">
        <f t="shared" ref="AF35" si="193">AJ31</f>
        <v>0.93536895674300247</v>
      </c>
      <c r="AG35" s="16">
        <f t="shared" ref="AG35" si="194">AK31</f>
        <v>0.9245346869712352</v>
      </c>
      <c r="AH35" s="16">
        <f t="shared" ref="AH35" si="195">AL31</f>
        <v>0.9137552742616033</v>
      </c>
      <c r="AI35" s="16">
        <f t="shared" ref="AI35" si="196">AM31</f>
        <v>0.90319327731092436</v>
      </c>
      <c r="AJ35" s="16">
        <f t="shared" ref="AJ35" si="197">AN31</f>
        <v>0.88525695029486096</v>
      </c>
      <c r="AK35" s="16">
        <f t="shared" ref="AK35" si="198">AO31</f>
        <v>0.91287625418060192</v>
      </c>
      <c r="AL35" s="16">
        <f t="shared" ref="AL35" si="199">AP31</f>
        <v>0.89580536912751674</v>
      </c>
      <c r="AM35" s="16">
        <f t="shared" ref="AM35" si="200">AQ31</f>
        <v>0.88846153846153841</v>
      </c>
      <c r="AN35" s="16">
        <f t="shared" ref="AN35" si="201">AR31</f>
        <v>0.91601796407185621</v>
      </c>
      <c r="AO35" s="16">
        <f t="shared" ref="AO35" si="202">AS31</f>
        <v>0.94996276991809381</v>
      </c>
      <c r="AP35" s="16">
        <f t="shared" ref="AP35" si="203">AT31</f>
        <v>0.98355555555555552</v>
      </c>
      <c r="AQ35" s="16">
        <f t="shared" ref="AQ35" si="204">AU31</f>
        <v>0.92100221075902722</v>
      </c>
      <c r="AR35" s="16">
        <f t="shared" ref="AR35" si="205">AV31</f>
        <v>0.90619469026548671</v>
      </c>
      <c r="AS35" s="16">
        <f t="shared" ref="AS35" si="206">AW31</f>
        <v>0.91428571428571426</v>
      </c>
      <c r="AT35" s="16">
        <f t="shared" ref="AT35" si="207">AX31</f>
        <v>0.90743571924947874</v>
      </c>
      <c r="AU35" s="16">
        <f t="shared" ref="AU35" si="208">AY31</f>
        <v>0.94218207088255734</v>
      </c>
      <c r="AV35" s="16">
        <f t="shared" ref="AV35" si="209">AZ31</f>
        <v>0.93064971751412429</v>
      </c>
      <c r="AW35" s="16">
        <f t="shared" ref="AW35" si="210">BA31</f>
        <v>0.9189480782198246</v>
      </c>
      <c r="AX35" s="16">
        <f t="shared" ref="AX35" si="211">BB31</f>
        <v>0.9339251743817375</v>
      </c>
      <c r="AY35" s="16">
        <f t="shared" ref="AY35" si="212">BC31</f>
        <v>0.94721723518850987</v>
      </c>
      <c r="AZ35" s="16">
        <f t="shared" ref="AZ35" si="213">BD31</f>
        <v>0.95909348441926345</v>
      </c>
      <c r="BA35" s="16">
        <f t="shared" ref="BA35" si="214">BE31</f>
        <v>1.0048272078990674</v>
      </c>
      <c r="BB35" s="16">
        <f t="shared" ref="BB35" si="215">BF31</f>
        <v>1.0998870056497176</v>
      </c>
      <c r="BC35" s="16">
        <f t="shared" ref="BC35" si="216">BG31</f>
        <v>1.0115317414094351</v>
      </c>
      <c r="BD35" s="16">
        <f t="shared" ref="BD35" si="217">BH31</f>
        <v>0.91754807692307705</v>
      </c>
      <c r="BE35" s="16">
        <f t="shared" ref="BE35" si="218">BI31</f>
        <v>0.93815461346633433</v>
      </c>
      <c r="BF35" s="16">
        <f t="shared" ref="BF35" si="219">BJ31</f>
        <v>0.92105960264900677</v>
      </c>
      <c r="BG35" s="16">
        <f t="shared" ref="BG35" si="220">BK31</f>
        <v>0.9042492917847027</v>
      </c>
      <c r="BH35" s="16">
        <f t="shared" ref="BH35" si="221">BL31</f>
        <v>0.93439878234398799</v>
      </c>
      <c r="BI35" s="16">
        <f t="shared" ref="BI35" si="222">BM31</f>
        <v>0.91595394736842117</v>
      </c>
      <c r="BJ35" s="16">
        <f t="shared" ref="BJ35" si="223">BN31</f>
        <v>0.90190871369294623</v>
      </c>
      <c r="BK35" s="16">
        <f t="shared" ref="BK35" si="224">BO31</f>
        <v>0.90969957081545083</v>
      </c>
      <c r="BL35" s="16">
        <f t="shared" ref="BL35" si="225">BP31</f>
        <v>0.91804444444444455</v>
      </c>
      <c r="BM35" s="16">
        <f t="shared" ref="BM35" si="226">BQ31</f>
        <v>0.86709677419354858</v>
      </c>
      <c r="BN35" s="16">
        <f t="shared" ref="BN35" si="227">BR31</f>
        <v>0.8752851711026618</v>
      </c>
      <c r="BO35" s="16">
        <f t="shared" ref="BO35" si="228">BS31</f>
        <v>0.89230769230769247</v>
      </c>
      <c r="BP35" s="16">
        <f t="shared" ref="BP35" si="229">BT31</f>
        <v>0.9125256673511295</v>
      </c>
      <c r="BQ35" s="16">
        <f t="shared" ref="BQ35" si="230">BU31</f>
        <v>0.86488222698072825</v>
      </c>
      <c r="BR35" s="16">
        <f t="shared" ref="BR35" si="231">BV31</f>
        <v>0.88568232662192414</v>
      </c>
      <c r="BS35" s="16">
        <f t="shared" ref="BS35" si="232">BW31</f>
        <v>0.88634361233480197</v>
      </c>
      <c r="BT35" s="16">
        <f t="shared" ref="BT35" si="233">BX31</f>
        <v>0.88410810810810836</v>
      </c>
      <c r="BU35" s="16">
        <f t="shared" ref="BU35" si="234">BY31</f>
        <v>0.88195329087048857</v>
      </c>
      <c r="BV35" s="16">
        <f t="shared" ref="BV35" si="235">BZ31</f>
        <v>0.87987486965589179</v>
      </c>
      <c r="BW35" s="16">
        <f t="shared" ref="BW35" si="236">CA31</f>
        <v>0.74700507614213218</v>
      </c>
      <c r="BX35" s="16">
        <f t="shared" ref="BX35" si="237">CB31</f>
        <v>0.71649601820250308</v>
      </c>
      <c r="BY35" s="16">
        <f t="shared" ref="BY35" si="238">CC31</f>
        <v>0.67761966364812443</v>
      </c>
      <c r="BZ35" s="16">
        <f t="shared" ref="BZ35" si="239">CD31</f>
        <v>0.62638680659670187</v>
      </c>
      <c r="CA35" s="16">
        <f t="shared" ref="CA35" si="240">CE31</f>
        <v>0.53507462686567198</v>
      </c>
      <c r="CB35" s="16">
        <f t="shared" ref="CB35" si="241">CF31</f>
        <v>0.38009950248756263</v>
      </c>
      <c r="CC35" s="16">
        <f t="shared" ref="CC35" si="242">CG31</f>
        <v>7.0149253731343966E-2</v>
      </c>
      <c r="CD35" s="16">
        <f t="shared" ref="CD35" si="243">CH31</f>
        <v>-0.8597014925373121</v>
      </c>
      <c r="CE35" s="16" t="e">
        <f t="shared" ref="CE35" si="244">CI31</f>
        <v>#DIV/0!</v>
      </c>
      <c r="CF35" s="16">
        <f t="shared" ref="CF35" si="245">CJ31</f>
        <v>0</v>
      </c>
      <c r="CG35" s="16">
        <f t="shared" ref="CG35" si="246">CK31</f>
        <v>0</v>
      </c>
      <c r="CH35" s="16">
        <f t="shared" ref="CH35" si="247">CL31</f>
        <v>0</v>
      </c>
      <c r="CI35" s="16">
        <f t="shared" ref="CI35" si="248">CM31</f>
        <v>0</v>
      </c>
    </row>
    <row r="36" spans="1:87">
      <c r="A36" s="20"/>
      <c r="B36" t="s">
        <v>27</v>
      </c>
      <c r="D36" s="7"/>
      <c r="F36" s="53"/>
      <c r="G36" s="53"/>
      <c r="H36" s="53"/>
      <c r="I36" s="53"/>
      <c r="J36" s="18">
        <f t="shared" ref="J36:V36" si="249">J35*8</f>
        <v>16.740583554376656</v>
      </c>
      <c r="K36" s="18">
        <f t="shared" si="249"/>
        <v>16.188110964332893</v>
      </c>
      <c r="L36" s="18">
        <f t="shared" si="249"/>
        <v>14.92421052631579</v>
      </c>
      <c r="M36" s="18">
        <f t="shared" si="249"/>
        <v>13.670249017038007</v>
      </c>
      <c r="N36" s="18">
        <f t="shared" si="249"/>
        <v>12.346666666666666</v>
      </c>
      <c r="O36" s="18">
        <f t="shared" si="249"/>
        <v>11.236781609195402</v>
      </c>
      <c r="P36" s="18">
        <f t="shared" si="249"/>
        <v>10.135368956743003</v>
      </c>
      <c r="Q36" s="18">
        <f t="shared" si="249"/>
        <v>8.9860911270983213</v>
      </c>
      <c r="R36" s="18">
        <f t="shared" si="249"/>
        <v>7.9624999999999995</v>
      </c>
      <c r="S36" s="18">
        <f t="shared" si="249"/>
        <v>7.4154525386313459</v>
      </c>
      <c r="T36" s="18">
        <f t="shared" si="249"/>
        <v>7.4480349344978158</v>
      </c>
      <c r="U36" s="18">
        <f t="shared" si="249"/>
        <v>6.3568034557235418</v>
      </c>
      <c r="V36" s="18">
        <f t="shared" si="249"/>
        <v>5.2888888888888888</v>
      </c>
      <c r="W36" s="18">
        <f t="shared" ref="W36:Z36" si="250">W35*8</f>
        <v>5.8961418143899893</v>
      </c>
      <c r="X36" s="18">
        <f t="shared" si="250"/>
        <v>6.4096774193548383</v>
      </c>
      <c r="Y36" s="18">
        <f t="shared" si="250"/>
        <v>6.8901463414634145</v>
      </c>
      <c r="Z36" s="18">
        <f t="shared" si="250"/>
        <v>6.849149338374291</v>
      </c>
      <c r="AA36" s="18">
        <f t="shared" ref="AA36:CI36" si="251">AA35*8</f>
        <v>6.8011225444340502</v>
      </c>
      <c r="AB36" s="18">
        <f t="shared" si="251"/>
        <v>7.12992700729927</v>
      </c>
      <c r="AC36" s="18">
        <f t="shared" si="251"/>
        <v>6.979875333926981</v>
      </c>
      <c r="AD36" s="18">
        <f t="shared" si="251"/>
        <v>7.2890434782608695</v>
      </c>
      <c r="AE36" s="18">
        <f t="shared" si="251"/>
        <v>7.1400340715502555</v>
      </c>
      <c r="AF36" s="18">
        <f t="shared" si="251"/>
        <v>7.4829516539440197</v>
      </c>
      <c r="AG36" s="18">
        <f t="shared" si="251"/>
        <v>7.3962774957698816</v>
      </c>
      <c r="AH36" s="18">
        <f t="shared" si="251"/>
        <v>7.3100421940928264</v>
      </c>
      <c r="AI36" s="18">
        <f t="shared" si="251"/>
        <v>7.2255462184873949</v>
      </c>
      <c r="AJ36" s="18">
        <f t="shared" si="251"/>
        <v>7.0820556023588876</v>
      </c>
      <c r="AK36" s="18">
        <f t="shared" si="251"/>
        <v>7.3030100334448154</v>
      </c>
      <c r="AL36" s="18">
        <f t="shared" si="251"/>
        <v>7.1664429530201339</v>
      </c>
      <c r="AM36" s="18">
        <f t="shared" si="251"/>
        <v>7.1076923076923073</v>
      </c>
      <c r="AN36" s="18">
        <f t="shared" si="251"/>
        <v>7.3281437125748496</v>
      </c>
      <c r="AO36" s="18">
        <f t="shared" si="251"/>
        <v>7.5997021593447505</v>
      </c>
      <c r="AP36" s="18">
        <f t="shared" si="251"/>
        <v>7.8684444444444441</v>
      </c>
      <c r="AQ36" s="18">
        <f t="shared" si="251"/>
        <v>7.3680176860722177</v>
      </c>
      <c r="AR36" s="18">
        <f t="shared" si="251"/>
        <v>7.2495575221238937</v>
      </c>
      <c r="AS36" s="18">
        <f t="shared" si="251"/>
        <v>7.3142857142857141</v>
      </c>
      <c r="AT36" s="18">
        <f t="shared" si="251"/>
        <v>7.25948575399583</v>
      </c>
      <c r="AU36" s="18">
        <f t="shared" si="251"/>
        <v>7.5374565670604587</v>
      </c>
      <c r="AV36" s="18">
        <f t="shared" si="251"/>
        <v>7.4451977401129943</v>
      </c>
      <c r="AW36" s="18">
        <f t="shared" si="251"/>
        <v>7.3515846257585968</v>
      </c>
      <c r="AX36" s="18">
        <f t="shared" si="251"/>
        <v>7.4714013950539</v>
      </c>
      <c r="AY36" s="18">
        <f t="shared" si="251"/>
        <v>7.5777378815080789</v>
      </c>
      <c r="AZ36" s="18">
        <f t="shared" si="251"/>
        <v>7.6727478753541076</v>
      </c>
      <c r="BA36" s="18">
        <f t="shared" si="251"/>
        <v>8.0386176631925395</v>
      </c>
      <c r="BB36" s="18">
        <f t="shared" si="251"/>
        <v>8.7990960451977411</v>
      </c>
      <c r="BC36" s="18">
        <f t="shared" si="251"/>
        <v>8.0922539312754811</v>
      </c>
      <c r="BD36" s="18">
        <f t="shared" si="251"/>
        <v>7.3403846153846164</v>
      </c>
      <c r="BE36" s="18">
        <f t="shared" si="251"/>
        <v>7.5052369077306746</v>
      </c>
      <c r="BF36" s="18">
        <f t="shared" si="251"/>
        <v>7.3684768211920542</v>
      </c>
      <c r="BG36" s="18">
        <f t="shared" si="251"/>
        <v>7.2339943342776216</v>
      </c>
      <c r="BH36" s="18">
        <f t="shared" si="251"/>
        <v>7.4751902587519039</v>
      </c>
      <c r="BI36" s="18">
        <f t="shared" si="251"/>
        <v>7.3276315789473694</v>
      </c>
      <c r="BJ36" s="18">
        <f t="shared" si="251"/>
        <v>7.2152697095435698</v>
      </c>
      <c r="BK36" s="18">
        <f t="shared" si="251"/>
        <v>7.2775965665236066</v>
      </c>
      <c r="BL36" s="18">
        <f t="shared" si="251"/>
        <v>7.3443555555555564</v>
      </c>
      <c r="BM36" s="18">
        <f t="shared" si="251"/>
        <v>6.9367741935483886</v>
      </c>
      <c r="BN36" s="18">
        <f t="shared" si="251"/>
        <v>7.0022813688212944</v>
      </c>
      <c r="BO36" s="18">
        <f t="shared" si="251"/>
        <v>7.1384615384615397</v>
      </c>
      <c r="BP36" s="18">
        <f t="shared" si="251"/>
        <v>7.300205338809036</v>
      </c>
      <c r="BQ36" s="18">
        <f t="shared" si="251"/>
        <v>6.919057815845826</v>
      </c>
      <c r="BR36" s="18">
        <f t="shared" si="251"/>
        <v>7.0854586129753931</v>
      </c>
      <c r="BS36" s="18">
        <f t="shared" si="251"/>
        <v>7.0907488986784157</v>
      </c>
      <c r="BT36" s="18">
        <f t="shared" si="251"/>
        <v>7.0728648648648669</v>
      </c>
      <c r="BU36" s="18">
        <f t="shared" si="251"/>
        <v>7.0556263269639086</v>
      </c>
      <c r="BV36" s="18">
        <f t="shared" si="251"/>
        <v>7.0389989572471343</v>
      </c>
      <c r="BW36" s="18">
        <f t="shared" si="251"/>
        <v>5.9760406091370575</v>
      </c>
      <c r="BX36" s="18">
        <f t="shared" si="251"/>
        <v>5.7319681456200247</v>
      </c>
      <c r="BY36" s="18">
        <f t="shared" si="251"/>
        <v>5.4209573091849954</v>
      </c>
      <c r="BZ36" s="18">
        <f t="shared" si="251"/>
        <v>5.011094452773615</v>
      </c>
      <c r="CA36" s="18">
        <f t="shared" si="251"/>
        <v>4.2805970149253758</v>
      </c>
      <c r="CB36" s="18">
        <f t="shared" si="251"/>
        <v>3.0407960199005011</v>
      </c>
      <c r="CC36" s="18">
        <f t="shared" si="251"/>
        <v>0.56119402985075173</v>
      </c>
      <c r="CD36" s="18">
        <f t="shared" si="251"/>
        <v>-6.8776119402984968</v>
      </c>
      <c r="CE36" s="18" t="e">
        <f t="shared" si="251"/>
        <v>#DIV/0!</v>
      </c>
      <c r="CF36" s="18">
        <f t="shared" si="251"/>
        <v>0</v>
      </c>
      <c r="CG36" s="18">
        <f t="shared" si="251"/>
        <v>0</v>
      </c>
      <c r="CH36" s="18">
        <f t="shared" si="251"/>
        <v>0</v>
      </c>
      <c r="CI36" s="18">
        <f t="shared" si="251"/>
        <v>0</v>
      </c>
    </row>
    <row r="37" spans="1:87">
      <c r="A37" s="32"/>
      <c r="B37" s="23" t="s">
        <v>28</v>
      </c>
      <c r="C37" s="23"/>
      <c r="D37" s="7"/>
      <c r="E37" s="23"/>
      <c r="F37" s="54"/>
      <c r="G37" s="54"/>
      <c r="H37" s="54"/>
      <c r="I37" s="54"/>
      <c r="J37" s="33">
        <f t="shared" ref="J37:V37" si="252">(N25-N30)/65</f>
        <v>12.673846153846153</v>
      </c>
      <c r="K37" s="33">
        <f t="shared" si="252"/>
        <v>11.92</v>
      </c>
      <c r="L37" s="33">
        <f t="shared" si="252"/>
        <v>10.119999999999999</v>
      </c>
      <c r="M37" s="33">
        <f t="shared" si="252"/>
        <v>8.3199999999999985</v>
      </c>
      <c r="N37" s="33">
        <f t="shared" si="252"/>
        <v>6.52</v>
      </c>
      <c r="O37" s="33">
        <f t="shared" si="252"/>
        <v>4.8738461538461531</v>
      </c>
      <c r="P37" s="33">
        <f t="shared" si="252"/>
        <v>3.227692307692307</v>
      </c>
      <c r="Q37" s="33">
        <f t="shared" si="252"/>
        <v>1.5815384615384609</v>
      </c>
      <c r="R37" s="33">
        <f t="shared" si="252"/>
        <v>-6.461538461538531E-2</v>
      </c>
      <c r="S37" s="33">
        <f t="shared" si="252"/>
        <v>-1.0184615384615392</v>
      </c>
      <c r="T37" s="33">
        <f t="shared" si="252"/>
        <v>-0.97230769230769298</v>
      </c>
      <c r="U37" s="33">
        <f t="shared" si="252"/>
        <v>-2.9261538461538468</v>
      </c>
      <c r="V37" s="33">
        <f t="shared" si="252"/>
        <v>-4.8800000000000008</v>
      </c>
      <c r="W37" s="33">
        <f t="shared" ref="W37" si="253">(AA25-AA30)/65</f>
        <v>-3.8800000000000008</v>
      </c>
      <c r="X37" s="33">
        <f t="shared" ref="X37" si="254">(AB25-AB30)/65</f>
        <v>-3.0338461538461545</v>
      </c>
      <c r="Y37" s="33">
        <f t="shared" ref="Y37" si="255">(AC25-AC30)/65</f>
        <v>-2.1876923076923083</v>
      </c>
      <c r="Z37" s="33">
        <f t="shared" ref="Z37" si="256">(AD25-AD30)/65</f>
        <v>-2.3415384615384625</v>
      </c>
      <c r="AA37" s="33">
        <f t="shared" ref="AA37" si="257">(AE25-AE30)/65</f>
        <v>-2.4646153846153851</v>
      </c>
      <c r="AB37" s="33">
        <f t="shared" ref="AB37" si="258">(AF25-AF30)/65</f>
        <v>-1.8338461538461546</v>
      </c>
      <c r="AC37" s="33">
        <f t="shared" ref="AC37" si="259">(AG25-AG30)/65</f>
        <v>-2.2030769230769236</v>
      </c>
      <c r="AD37" s="33">
        <f t="shared" ref="AD37" si="260">(AH25-AH30)/65</f>
        <v>-1.5723076923076931</v>
      </c>
      <c r="AE37" s="33">
        <f t="shared" ref="AE37" si="261">(AI25-AI30)/65</f>
        <v>-1.9415384615384623</v>
      </c>
      <c r="AF37" s="33">
        <f t="shared" ref="AF37" si="262">(AJ25-AJ30)/65</f>
        <v>-1.1723076923076929</v>
      </c>
      <c r="AG37" s="33">
        <f t="shared" ref="AG37" si="263">(AK25-AK30)/65</f>
        <v>-1.3723076923076931</v>
      </c>
      <c r="AH37" s="33">
        <f t="shared" ref="AH37" si="264">(AL25-AL30)/65</f>
        <v>-1.5723076923076931</v>
      </c>
      <c r="AI37" s="33">
        <f t="shared" ref="AI37" si="265">(AM25-AM30)/65</f>
        <v>-1.772307692307693</v>
      </c>
      <c r="AJ37" s="33">
        <f t="shared" ref="AJ37" si="266">(AN25-AN30)/65</f>
        <v>-2.0953846153846163</v>
      </c>
      <c r="AK37" s="33">
        <f t="shared" ref="AK37" si="267">(AO25-AO30)/65</f>
        <v>-1.6030769230769237</v>
      </c>
      <c r="AL37" s="33">
        <f t="shared" ref="AL37" si="268">(AP25-AP30)/65</f>
        <v>-1.9107692307692314</v>
      </c>
      <c r="AM37" s="33">
        <f t="shared" ref="AM37" si="269">(AQ25-AQ30)/65</f>
        <v>-2.1415384615384623</v>
      </c>
      <c r="AN37" s="33">
        <f t="shared" ref="AN37" si="270">(AR25-AR30)/65</f>
        <v>-1.7261538461538468</v>
      </c>
      <c r="AO37" s="33">
        <f t="shared" ref="AO37" si="271">(AS25-AS30)/65</f>
        <v>-1.0338461538461545</v>
      </c>
      <c r="AP37" s="33">
        <f t="shared" ref="AP37" si="272">(AT25-AT30)/65</f>
        <v>-0.34153846153846223</v>
      </c>
      <c r="AQ37" s="33">
        <f t="shared" ref="AQ37" si="273">(AU25-AU30)/65</f>
        <v>-1.6492307692307699</v>
      </c>
      <c r="AR37" s="33">
        <f t="shared" ref="AR37" si="274">(AV25-AV30)/65</f>
        <v>-1.9569230769230777</v>
      </c>
      <c r="AS37" s="33">
        <f t="shared" ref="AS37" si="275">(AW25-AW30)/65</f>
        <v>-1.8184615384615392</v>
      </c>
      <c r="AT37" s="33">
        <f t="shared" ref="AT37" si="276">(AX25-AX30)/65</f>
        <v>-2.0492307692307699</v>
      </c>
      <c r="AU37" s="33">
        <f t="shared" ref="AU37" si="277">(AY25-AY30)/65</f>
        <v>-1.2800000000000007</v>
      </c>
      <c r="AV37" s="33">
        <f t="shared" ref="AV37" si="278">(AZ25-AZ30)/65</f>
        <v>-1.5107692307692315</v>
      </c>
      <c r="AW37" s="33">
        <f t="shared" ref="AW37" si="279">(BA25-BA30)/65</f>
        <v>-1.8492307692307699</v>
      </c>
      <c r="AX37" s="33">
        <f t="shared" ref="AX37" si="280">(BB25-BB30)/65</f>
        <v>-1.6030769230769237</v>
      </c>
      <c r="AY37" s="33">
        <f t="shared" ref="AY37" si="281">(BC25-BC30)/65</f>
        <v>-1.3569230769230776</v>
      </c>
      <c r="AZ37" s="33">
        <f t="shared" ref="AZ37" si="282">(BD25-BD30)/65</f>
        <v>-1.1107692307692314</v>
      </c>
      <c r="BA37" s="33">
        <f t="shared" ref="BA37" si="283">(BE25-BE30)/65</f>
        <v>0.13538461538461469</v>
      </c>
      <c r="BB37" s="33">
        <f t="shared" ref="BB37" si="284">(BF25-BF30)/65</f>
        <v>2.7200000000000029</v>
      </c>
      <c r="BC37" s="33">
        <f t="shared" ref="BC37" si="285">(BG25-BG30)/65</f>
        <v>0.3046153846153874</v>
      </c>
      <c r="BD37" s="33">
        <f t="shared" ref="BD37" si="286">(BH25-BH30)/65</f>
        <v>-2.1107692307692281</v>
      </c>
      <c r="BE37" s="33">
        <f t="shared" ref="BE37" si="287">(BI25-BI30)/65</f>
        <v>-1.5261538461538433</v>
      </c>
      <c r="BF37" s="33">
        <f t="shared" ref="BF37" si="288">(BJ25-BJ30)/65</f>
        <v>-1.833846153846151</v>
      </c>
      <c r="BG37" s="33">
        <f t="shared" ref="BG37" si="289">(BK25-BK30)/65</f>
        <v>-2.0799999999999974</v>
      </c>
      <c r="BH37" s="33">
        <f t="shared" ref="BH37" si="290">(BL25-BL30)/65</f>
        <v>-1.3261538461538434</v>
      </c>
      <c r="BI37" s="33">
        <f t="shared" ref="BI37" si="291">(BM25-BM30)/65</f>
        <v>-1.5723076923076895</v>
      </c>
      <c r="BJ37" s="33">
        <f t="shared" ref="BJ37" si="292">(BN25-BN30)/65</f>
        <v>-1.8184615384615357</v>
      </c>
      <c r="BK37" s="33">
        <f t="shared" ref="BK37" si="293">(BO25-BO30)/65</f>
        <v>-1.6184615384615357</v>
      </c>
      <c r="BL37" s="33">
        <f t="shared" ref="BL37" si="294">(BP25-BP30)/65</f>
        <v>-1.4184615384615356</v>
      </c>
      <c r="BM37" s="33">
        <f t="shared" ref="BM37" si="295">(BQ25-BQ30)/65</f>
        <v>-2.2184615384615358</v>
      </c>
      <c r="BN37" s="33">
        <f t="shared" ref="BN37" si="296">(BR25-BR30)/65</f>
        <v>-2.0184615384615356</v>
      </c>
      <c r="BO37" s="33">
        <f t="shared" ref="BO37" si="297">(BS25-BS30)/65</f>
        <v>-1.6799999999999973</v>
      </c>
      <c r="BP37" s="33">
        <f t="shared" ref="BP37" si="298">(BT25-BT30)/65</f>
        <v>-1.310769230769228</v>
      </c>
      <c r="BQ37" s="33">
        <f t="shared" ref="BQ37" si="299">(BU25-BU30)/65</f>
        <v>-1.9415384615384588</v>
      </c>
      <c r="BR37" s="33">
        <f t="shared" ref="BR37" si="300">(BV25-BV30)/65</f>
        <v>-1.5723076923076895</v>
      </c>
      <c r="BS37" s="33">
        <f t="shared" ref="BS37" si="301">(BW25-BW30)/65</f>
        <v>-1.5876923076923048</v>
      </c>
      <c r="BT37" s="33">
        <f t="shared" ref="BT37" si="302">(BX25-BX30)/65</f>
        <v>-1.6492307692307664</v>
      </c>
      <c r="BU37" s="33">
        <f t="shared" ref="BU37" si="303">(BY25-BY30)/65</f>
        <v>-1.7107692307692279</v>
      </c>
      <c r="BV37" s="33">
        <f t="shared" ref="BV37" si="304">(BZ25-BZ30)/65</f>
        <v>-1.7723076923076895</v>
      </c>
      <c r="BW37" s="33">
        <f t="shared" ref="BW37" si="305">(CA25-CA30)/65</f>
        <v>-3.8338461538461512</v>
      </c>
      <c r="BX37" s="33">
        <f t="shared" ref="BX37" si="306">(CB25-CB30)/65</f>
        <v>-3.8338461538461512</v>
      </c>
      <c r="BY37" s="33">
        <f t="shared" ref="BY37" si="307">(CC25-CC30)/65</f>
        <v>-3.8338461538461512</v>
      </c>
      <c r="BZ37" s="33">
        <f t="shared" ref="BZ37" si="308">(CD25-CD30)/65</f>
        <v>-3.8338461538461512</v>
      </c>
      <c r="CA37" s="33">
        <f t="shared" ref="CA37" si="309">(CE25-CE30)/65</f>
        <v>-3.8338461538461512</v>
      </c>
      <c r="CB37" s="33">
        <f t="shared" ref="CB37" si="310">(CF25-CF30)/65</f>
        <v>-3.8338461538461512</v>
      </c>
      <c r="CC37" s="33">
        <f t="shared" ref="CC37" si="311">(CG25-CG30)/65</f>
        <v>-3.8338461538461512</v>
      </c>
      <c r="CD37" s="33">
        <f t="shared" ref="CD37" si="312">(CH25-CH30)/65</f>
        <v>-3.8338461538461512</v>
      </c>
      <c r="CE37" s="33">
        <f t="shared" ref="CE37" si="313">(CI25-CI30)/65</f>
        <v>-3.8338461538461512</v>
      </c>
      <c r="CF37" s="33">
        <f t="shared" ref="CF37" si="314">(CJ25-CJ30)/65</f>
        <v>0</v>
      </c>
      <c r="CG37" s="33">
        <f t="shared" ref="CG37" si="315">(CK25-CK30)/65</f>
        <v>0</v>
      </c>
      <c r="CH37" s="33">
        <f t="shared" ref="CH37" si="316">(CL25-CL30)/65</f>
        <v>0</v>
      </c>
      <c r="CI37" s="33">
        <f t="shared" ref="CI37" si="317">(CM25-CM30)/65</f>
        <v>0</v>
      </c>
    </row>
    <row r="38" spans="1:87">
      <c r="B38" s="37"/>
      <c r="C38" s="14"/>
      <c r="D38" s="7"/>
      <c r="F38" s="49"/>
      <c r="G38" s="49"/>
      <c r="H38" s="49"/>
      <c r="I38" s="49"/>
      <c r="J38" s="56"/>
      <c r="K38" s="56"/>
      <c r="L38" s="56"/>
      <c r="M38" s="56"/>
      <c r="N38" s="56"/>
      <c r="O38" s="56"/>
      <c r="P38" s="56"/>
      <c r="Q38" s="56"/>
      <c r="R38" s="56"/>
    </row>
    <row r="39" spans="1:87">
      <c r="J39" s="14"/>
    </row>
    <row r="40" spans="1:87">
      <c r="B40" s="14"/>
    </row>
    <row r="41" spans="1:87" hidden="1"/>
    <row r="42" spans="1:87" hidden="1"/>
    <row r="43" spans="1:87" hidden="1">
      <c r="A43" s="7"/>
    </row>
    <row r="44" spans="1:87" hidden="1">
      <c r="B44" s="25"/>
    </row>
    <row r="45" spans="1:87" hidden="1">
      <c r="B45" s="25"/>
    </row>
    <row r="46" spans="1:87" hidden="1">
      <c r="A46" s="7"/>
      <c r="B46" s="34"/>
    </row>
    <row r="47" spans="1:87" hidden="1">
      <c r="A47" s="7"/>
      <c r="B47" s="34"/>
    </row>
    <row r="48" spans="1:87" hidden="1">
      <c r="B48" s="25"/>
    </row>
    <row r="49" spans="1:4" hidden="1">
      <c r="B49" s="36"/>
    </row>
    <row r="50" spans="1:4" hidden="1">
      <c r="B50" s="36"/>
    </row>
    <row r="51" spans="1:4" hidden="1">
      <c r="B51" s="36"/>
    </row>
    <row r="52" spans="1:4" hidden="1">
      <c r="B52" s="36"/>
    </row>
    <row r="53" spans="1:4" hidden="1">
      <c r="B53" s="36"/>
    </row>
    <row r="54" spans="1:4" hidden="1">
      <c r="B54" s="36"/>
    </row>
    <row r="55" spans="1:4" hidden="1">
      <c r="B55" s="36"/>
    </row>
    <row r="56" spans="1:4" hidden="1">
      <c r="B56" s="36"/>
    </row>
    <row r="57" spans="1:4" hidden="1">
      <c r="B57" s="36"/>
    </row>
    <row r="58" spans="1:4" hidden="1">
      <c r="B58" s="36"/>
    </row>
    <row r="59" spans="1:4" hidden="1">
      <c r="B59" s="36"/>
      <c r="C59" s="24"/>
      <c r="D59" s="24"/>
    </row>
    <row r="60" spans="1:4" hidden="1">
      <c r="B60" s="25"/>
    </row>
    <row r="61" spans="1:4" hidden="1">
      <c r="A61" s="7"/>
      <c r="B61" s="35"/>
    </row>
    <row r="62" spans="1:4" hidden="1">
      <c r="A62" s="7"/>
      <c r="B62" s="35"/>
    </row>
    <row r="63" spans="1:4" hidden="1">
      <c r="A63" s="21"/>
      <c r="B63" s="22"/>
      <c r="C63" s="21"/>
    </row>
    <row r="64" spans="1:4" hidden="1">
      <c r="A64" s="21"/>
      <c r="B64" s="42"/>
      <c r="C64" s="21"/>
    </row>
    <row r="65" spans="1:19" hidden="1">
      <c r="A65" s="21"/>
      <c r="B65" s="43"/>
      <c r="C65" s="21"/>
    </row>
    <row r="66" spans="1:19" hidden="1"/>
    <row r="67" spans="1:19" hidden="1"/>
    <row r="68" spans="1:19" hidden="1">
      <c r="A68" s="37"/>
      <c r="B68" s="14"/>
    </row>
    <row r="69" spans="1:19" hidden="1">
      <c r="B69" s="14"/>
    </row>
    <row r="70" spans="1:19" hidden="1">
      <c r="A70" s="23"/>
      <c r="B70" s="38"/>
    </row>
    <row r="71" spans="1:19" hidden="1">
      <c r="A71" s="23"/>
      <c r="B71" s="40"/>
      <c r="C71" s="41"/>
    </row>
    <row r="72" spans="1:19" hidden="1">
      <c r="B72" s="25"/>
    </row>
    <row r="73" spans="1:19">
      <c r="A73" s="7"/>
      <c r="D73" t="s">
        <v>101</v>
      </c>
    </row>
    <row r="74" spans="1:19">
      <c r="D74" t="s">
        <v>102</v>
      </c>
      <c r="E74">
        <v>65</v>
      </c>
      <c r="G74" s="39"/>
      <c r="L74" s="82"/>
    </row>
    <row r="75" spans="1:19">
      <c r="E75">
        <f>E74/8</f>
        <v>8.125</v>
      </c>
      <c r="G75" s="14"/>
      <c r="L75" t="s">
        <v>103</v>
      </c>
      <c r="N75" s="56">
        <f>J33</f>
        <v>13.643076923076922</v>
      </c>
      <c r="O75" t="s">
        <v>104</v>
      </c>
      <c r="P75" s="14"/>
      <c r="S75" s="14"/>
    </row>
    <row r="76" spans="1:19">
      <c r="N76">
        <v>2.7</v>
      </c>
      <c r="O76" t="s">
        <v>105</v>
      </c>
    </row>
    <row r="77" spans="1:19">
      <c r="D77" t="s">
        <v>106</v>
      </c>
      <c r="E77">
        <v>64</v>
      </c>
      <c r="L77" s="71"/>
      <c r="M77">
        <v>144</v>
      </c>
      <c r="N77" s="56">
        <f>144/65</f>
        <v>2.2153846153846155</v>
      </c>
      <c r="O77" t="s">
        <v>107</v>
      </c>
    </row>
    <row r="78" spans="1:19">
      <c r="E78">
        <f>E77/8</f>
        <v>8</v>
      </c>
      <c r="M78">
        <v>161</v>
      </c>
      <c r="N78" s="56">
        <f>161/65</f>
        <v>2.476923076923077</v>
      </c>
      <c r="O78" t="s">
        <v>108</v>
      </c>
    </row>
    <row r="79" spans="1:19">
      <c r="A79" s="82"/>
      <c r="M79">
        <f t="shared" ref="M78:M81" si="318">65*N79</f>
        <v>128</v>
      </c>
      <c r="N79" s="56">
        <f>(N86-N87)/65</f>
        <v>1.9692307692307693</v>
      </c>
      <c r="O79" t="s">
        <v>109</v>
      </c>
    </row>
    <row r="80" spans="1:19">
      <c r="M80">
        <f t="shared" si="318"/>
        <v>108</v>
      </c>
      <c r="N80" s="56">
        <f>(N89-N90)/65</f>
        <v>1.6615384615384616</v>
      </c>
      <c r="O80" t="s">
        <v>110</v>
      </c>
    </row>
    <row r="81" spans="2:16">
      <c r="M81">
        <f t="shared" si="318"/>
        <v>81</v>
      </c>
      <c r="N81" s="56">
        <f>(N92-N93)/65</f>
        <v>1.2461538461538462</v>
      </c>
      <c r="O81" t="s">
        <v>111</v>
      </c>
    </row>
    <row r="82" spans="2:16">
      <c r="B82" s="14"/>
      <c r="M82">
        <f>SUM(M77:M81)</f>
        <v>622</v>
      </c>
      <c r="N82">
        <v>2</v>
      </c>
      <c r="O82" t="s">
        <v>112</v>
      </c>
    </row>
    <row r="83" spans="2:16">
      <c r="N83">
        <v>-1</v>
      </c>
      <c r="O83" t="s">
        <v>113</v>
      </c>
    </row>
    <row r="84" spans="2:16">
      <c r="B84" s="14"/>
      <c r="N84" s="33">
        <f>N75-N76-N77-N78-N79-N80-N81-N82-N83</f>
        <v>0.37384615384615394</v>
      </c>
    </row>
    <row r="86" spans="2:16">
      <c r="N86">
        <v>931</v>
      </c>
      <c r="O86" t="s">
        <v>114</v>
      </c>
      <c r="P86" s="23"/>
    </row>
    <row r="87" spans="2:16">
      <c r="N87" s="14">
        <f>FORECAST!Q3</f>
        <v>803</v>
      </c>
      <c r="O87" t="s">
        <v>115</v>
      </c>
    </row>
    <row r="89" spans="2:16">
      <c r="N89">
        <v>654</v>
      </c>
      <c r="O89" t="s">
        <v>116</v>
      </c>
    </row>
    <row r="90" spans="2:16">
      <c r="N90" s="14">
        <f>FORECAST!R3</f>
        <v>546</v>
      </c>
      <c r="O90" t="s">
        <v>117</v>
      </c>
    </row>
    <row r="92" spans="2:16">
      <c r="N92">
        <v>507</v>
      </c>
      <c r="O92" t="s">
        <v>118</v>
      </c>
    </row>
    <row r="93" spans="2:16">
      <c r="N93" s="14">
        <f>FORECAST!S3</f>
        <v>426</v>
      </c>
      <c r="O93" t="s">
        <v>119</v>
      </c>
    </row>
    <row r="102" spans="4:4">
      <c r="D102" t="s">
        <v>120</v>
      </c>
    </row>
  </sheetData>
  <pageMargins left="0.7" right="0.7" top="0.75" bottom="0.75" header="0.3" footer="0.3"/>
  <ignoredErrors>
    <ignoredError sqref="J23 K23:BF23" twoDigitTextYear="1"/>
  </ignoredError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D38E8-79DC-41A6-B474-8B9A885A1681}">
  <dimension ref="B2:AH4"/>
  <sheetViews>
    <sheetView zoomScale="120" zoomScaleNormal="120" workbookViewId="0">
      <pane xSplit="4" ySplit="2" topLeftCell="P3" activePane="bottomRight" state="frozen"/>
      <selection pane="bottomRight" activeCell="Q6" sqref="Q6"/>
      <selection pane="bottomLeft" activeCell="A3" sqref="A3"/>
      <selection pane="topRight" activeCell="F1" sqref="F1"/>
    </sheetView>
  </sheetViews>
  <sheetFormatPr defaultColWidth="9.140625" defaultRowHeight="15"/>
  <cols>
    <col min="1" max="1" width="1" style="1" customWidth="1"/>
    <col min="2" max="2" width="5" style="6" bestFit="1" customWidth="1"/>
    <col min="3" max="3" width="1" style="1" customWidth="1"/>
    <col min="4" max="4" width="19.140625" style="1" bestFit="1" customWidth="1"/>
    <col min="5" max="5" width="7.85546875" style="1" hidden="1" customWidth="1"/>
    <col min="6" max="6" width="7.5703125" style="1" hidden="1" customWidth="1"/>
    <col min="7" max="7" width="7.28515625" style="1" hidden="1" customWidth="1"/>
    <col min="8" max="8" width="8.5703125" style="1" hidden="1" customWidth="1"/>
    <col min="9" max="9" width="7.7109375" style="1" hidden="1" customWidth="1"/>
    <col min="10" max="10" width="8.85546875" style="1" hidden="1" customWidth="1"/>
    <col min="11" max="11" width="8.140625" style="1" hidden="1" customWidth="1"/>
    <col min="12" max="15" width="9" style="1" hidden="1" customWidth="1"/>
    <col min="16" max="20" width="9" style="1" customWidth="1"/>
    <col min="21" max="16384" width="9.140625" style="1"/>
  </cols>
  <sheetData>
    <row r="2" spans="2:34">
      <c r="B2" s="4" t="s">
        <v>121</v>
      </c>
      <c r="D2" s="2"/>
      <c r="E2" s="3">
        <v>45931</v>
      </c>
      <c r="F2" s="3">
        <f t="shared" ref="F2:L2" si="0">EDATE(E2,1)</f>
        <v>45962</v>
      </c>
      <c r="G2" s="3">
        <f t="shared" si="0"/>
        <v>45992</v>
      </c>
      <c r="H2" s="3">
        <f>EDATE(G2,1)</f>
        <v>46023</v>
      </c>
      <c r="I2" s="3">
        <f t="shared" si="0"/>
        <v>46054</v>
      </c>
      <c r="J2" s="3">
        <f t="shared" si="0"/>
        <v>46082</v>
      </c>
      <c r="K2" s="3">
        <f t="shared" si="0"/>
        <v>46113</v>
      </c>
      <c r="L2" s="3">
        <f t="shared" si="0"/>
        <v>46143</v>
      </c>
      <c r="M2" s="3">
        <f t="shared" ref="M2" si="1">EDATE(L2,1)</f>
        <v>46174</v>
      </c>
      <c r="N2" s="3">
        <f t="shared" ref="N2" si="2">EDATE(M2,1)</f>
        <v>46204</v>
      </c>
      <c r="O2" s="3">
        <f t="shared" ref="O2" si="3">EDATE(N2,1)</f>
        <v>46235</v>
      </c>
      <c r="P2" s="3">
        <f t="shared" ref="P2" si="4">EDATE(O2,1)</f>
        <v>46266</v>
      </c>
      <c r="Q2" s="3">
        <f t="shared" ref="Q2" si="5">EDATE(P2,1)</f>
        <v>46296</v>
      </c>
      <c r="R2" s="3">
        <f t="shared" ref="R2:S2" si="6">EDATE(Q2,1)</f>
        <v>46327</v>
      </c>
      <c r="S2" s="3">
        <f t="shared" si="6"/>
        <v>46357</v>
      </c>
      <c r="T2" s="26">
        <v>46388</v>
      </c>
      <c r="U2" s="26">
        <v>46419</v>
      </c>
      <c r="V2" s="26">
        <v>46447</v>
      </c>
      <c r="W2" s="26">
        <v>46478</v>
      </c>
      <c r="X2" s="26">
        <v>46508</v>
      </c>
      <c r="Y2" s="26">
        <v>46539</v>
      </c>
      <c r="Z2" s="26">
        <v>46569</v>
      </c>
      <c r="AA2" s="26">
        <v>46600</v>
      </c>
      <c r="AB2" s="26">
        <v>46631</v>
      </c>
      <c r="AC2" s="26">
        <v>46661</v>
      </c>
      <c r="AD2" s="26">
        <v>46692</v>
      </c>
      <c r="AE2" s="26">
        <v>46722</v>
      </c>
      <c r="AF2" s="26">
        <v>46753</v>
      </c>
      <c r="AG2" s="26">
        <v>46784</v>
      </c>
      <c r="AH2" s="26">
        <v>46813</v>
      </c>
    </row>
    <row r="3" spans="2:34" ht="15" customHeight="1">
      <c r="B3" s="5" t="e">
        <f>IF(COUNTIFS(#REF!,"PL",#REF!,"")&gt;0,"Check","Ok")</f>
        <v>#REF!</v>
      </c>
      <c r="D3" s="2" t="s">
        <v>122</v>
      </c>
      <c r="E3" s="61">
        <v>771</v>
      </c>
      <c r="F3" s="61">
        <v>591</v>
      </c>
      <c r="G3" s="61">
        <v>459</v>
      </c>
      <c r="H3" s="61">
        <v>374</v>
      </c>
      <c r="I3" s="61">
        <v>381</v>
      </c>
      <c r="J3" s="61">
        <v>527</v>
      </c>
      <c r="K3" s="61">
        <v>515</v>
      </c>
      <c r="L3" s="61">
        <v>570</v>
      </c>
      <c r="M3" s="80">
        <f>'budget and forecast rec'!G8</f>
        <v>613</v>
      </c>
      <c r="N3" s="80">
        <f>'budget and forecast rec'!H8</f>
        <v>708</v>
      </c>
      <c r="O3" s="80">
        <v>643</v>
      </c>
      <c r="P3" s="27">
        <v>835</v>
      </c>
      <c r="Q3" s="27">
        <v>803</v>
      </c>
      <c r="R3" s="27">
        <v>546</v>
      </c>
      <c r="S3" s="27">
        <v>426</v>
      </c>
      <c r="T3" s="67">
        <v>467</v>
      </c>
      <c r="U3" s="67">
        <v>426</v>
      </c>
      <c r="V3" s="67">
        <v>586</v>
      </c>
      <c r="W3" s="98">
        <v>618</v>
      </c>
      <c r="X3" s="67">
        <v>648</v>
      </c>
      <c r="Y3" s="67">
        <v>628</v>
      </c>
      <c r="Z3" s="67">
        <v>716</v>
      </c>
      <c r="AA3" s="67">
        <v>658</v>
      </c>
      <c r="AB3" s="67">
        <v>925</v>
      </c>
      <c r="AC3" s="67">
        <v>1025</v>
      </c>
      <c r="AD3" s="67">
        <v>660</v>
      </c>
      <c r="AE3" s="67">
        <v>554</v>
      </c>
      <c r="AF3" s="67">
        <f>ROUND(T3+T3*5%,0)</f>
        <v>490</v>
      </c>
      <c r="AG3" s="67">
        <f>ROUND(U3+U3*5%,0)</f>
        <v>447</v>
      </c>
      <c r="AH3" s="67">
        <f>ROUND(V3+V3*5%,0)</f>
        <v>615</v>
      </c>
    </row>
    <row r="4" spans="2:34">
      <c r="P4" s="57" t="s">
        <v>123</v>
      </c>
      <c r="T4" s="1" t="s">
        <v>124</v>
      </c>
      <c r="U4" s="1" t="s">
        <v>124</v>
      </c>
      <c r="V4" s="1" t="s">
        <v>124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5C129-811A-4754-821F-263B91FF88C8}">
  <sheetPr filterMode="1">
    <tabColor rgb="FF00B050"/>
  </sheetPr>
  <dimension ref="A1:AC391"/>
  <sheetViews>
    <sheetView workbookViewId="0">
      <selection activeCell="F53" sqref="F53:F94"/>
    </sheetView>
  </sheetViews>
  <sheetFormatPr defaultRowHeight="15"/>
  <cols>
    <col min="26" max="26" width="14.28515625" bestFit="1" customWidth="1"/>
  </cols>
  <sheetData>
    <row r="1" spans="1:29">
      <c r="A1" s="69" t="s">
        <v>125</v>
      </c>
      <c r="B1" s="69" t="s">
        <v>126</v>
      </c>
      <c r="C1" s="69" t="s">
        <v>127</v>
      </c>
      <c r="D1" s="69" t="s">
        <v>128</v>
      </c>
      <c r="E1" s="69" t="s">
        <v>129</v>
      </c>
      <c r="F1" s="69" t="s">
        <v>130</v>
      </c>
      <c r="G1" s="69" t="s">
        <v>131</v>
      </c>
      <c r="H1" s="69" t="s">
        <v>132</v>
      </c>
      <c r="I1" s="69" t="s">
        <v>133</v>
      </c>
      <c r="J1" s="69" t="s">
        <v>134</v>
      </c>
      <c r="K1" s="69" t="s">
        <v>135</v>
      </c>
      <c r="L1" s="69" t="s">
        <v>136</v>
      </c>
      <c r="M1" s="69" t="s">
        <v>137</v>
      </c>
      <c r="N1" s="69" t="s">
        <v>138</v>
      </c>
      <c r="O1" s="69" t="s">
        <v>139</v>
      </c>
      <c r="P1" s="69" t="s">
        <v>140</v>
      </c>
      <c r="Q1" s="69" t="s">
        <v>141</v>
      </c>
      <c r="R1" s="69" t="s">
        <v>142</v>
      </c>
      <c r="S1" s="69" t="s">
        <v>143</v>
      </c>
      <c r="T1" s="69" t="s">
        <v>144</v>
      </c>
      <c r="U1" s="69" t="s">
        <v>145</v>
      </c>
      <c r="V1" s="69" t="s">
        <v>146</v>
      </c>
      <c r="W1" s="69" t="s">
        <v>147</v>
      </c>
      <c r="X1" s="69" t="s">
        <v>148</v>
      </c>
      <c r="Y1" s="69" t="s">
        <v>149</v>
      </c>
      <c r="Z1" s="69" t="s">
        <v>150</v>
      </c>
      <c r="AA1" s="69" t="s">
        <v>151</v>
      </c>
    </row>
    <row r="2" spans="1:29" hidden="1">
      <c r="A2" s="65" t="s">
        <v>152</v>
      </c>
      <c r="B2" s="65" t="s">
        <v>153</v>
      </c>
      <c r="C2" s="65" t="s">
        <v>154</v>
      </c>
      <c r="D2" s="65" t="s">
        <v>155</v>
      </c>
      <c r="E2" s="65" t="s">
        <v>156</v>
      </c>
      <c r="F2" s="65">
        <v>146</v>
      </c>
      <c r="G2" s="65">
        <v>2</v>
      </c>
      <c r="H2" s="65">
        <v>148</v>
      </c>
      <c r="I2" s="65">
        <v>73</v>
      </c>
      <c r="J2" s="65">
        <v>-17</v>
      </c>
      <c r="K2" s="65">
        <v>204</v>
      </c>
      <c r="L2" s="65"/>
      <c r="M2" s="65">
        <v>-37</v>
      </c>
      <c r="N2" s="65">
        <v>-102</v>
      </c>
      <c r="O2" s="65">
        <v>-141</v>
      </c>
      <c r="P2" s="65">
        <v>-296</v>
      </c>
      <c r="Q2" s="65">
        <v>-76</v>
      </c>
      <c r="R2" s="65">
        <v>-127</v>
      </c>
      <c r="S2" s="65">
        <v>-196</v>
      </c>
      <c r="T2" s="65">
        <v>-327</v>
      </c>
      <c r="U2" s="65">
        <v>-90</v>
      </c>
      <c r="V2" s="65">
        <v>-131</v>
      </c>
      <c r="W2" s="65">
        <v>-161</v>
      </c>
      <c r="X2" s="65">
        <v>-292</v>
      </c>
      <c r="Y2" s="65" t="s">
        <v>157</v>
      </c>
      <c r="Z2" s="65" t="s">
        <v>158</v>
      </c>
      <c r="AA2" s="105">
        <v>1131343</v>
      </c>
      <c r="AB2" s="65"/>
      <c r="AC2" s="65"/>
    </row>
    <row r="3" spans="1:29" hidden="1">
      <c r="A3" s="65" t="s">
        <v>159</v>
      </c>
      <c r="B3" s="65" t="s">
        <v>153</v>
      </c>
      <c r="C3" s="65" t="s">
        <v>160</v>
      </c>
      <c r="D3" s="65" t="s">
        <v>155</v>
      </c>
      <c r="E3" s="65" t="s">
        <v>156</v>
      </c>
      <c r="F3" s="65">
        <v>183</v>
      </c>
      <c r="G3" s="65">
        <v>0</v>
      </c>
      <c r="H3" s="65">
        <v>183</v>
      </c>
      <c r="I3" s="65">
        <v>20</v>
      </c>
      <c r="J3" s="65">
        <v>-4</v>
      </c>
      <c r="K3" s="65">
        <v>199</v>
      </c>
      <c r="L3" s="65"/>
      <c r="M3" s="65">
        <v>-81</v>
      </c>
      <c r="N3" s="65">
        <v>-130</v>
      </c>
      <c r="O3" s="65">
        <v>-202</v>
      </c>
      <c r="P3" s="65">
        <v>-374</v>
      </c>
      <c r="Q3" s="65">
        <v>-74</v>
      </c>
      <c r="R3" s="65">
        <v>-147</v>
      </c>
      <c r="S3" s="65">
        <v>-216</v>
      </c>
      <c r="T3" s="65">
        <v>-371</v>
      </c>
      <c r="U3" s="65">
        <v>-55</v>
      </c>
      <c r="V3" s="65">
        <v>-91</v>
      </c>
      <c r="W3" s="65">
        <v>-116</v>
      </c>
      <c r="X3" s="65">
        <v>-280</v>
      </c>
      <c r="Y3" s="65" t="s">
        <v>157</v>
      </c>
      <c r="Z3" s="65" t="s">
        <v>161</v>
      </c>
      <c r="AA3" s="105">
        <v>9004103</v>
      </c>
      <c r="AB3" s="65"/>
      <c r="AC3" s="65"/>
    </row>
    <row r="4" spans="1:29" hidden="1">
      <c r="A4" s="65" t="s">
        <v>162</v>
      </c>
      <c r="B4" s="65" t="s">
        <v>153</v>
      </c>
      <c r="C4" s="65" t="s">
        <v>163</v>
      </c>
      <c r="D4" s="65" t="s">
        <v>164</v>
      </c>
      <c r="E4" s="65" t="s">
        <v>156</v>
      </c>
      <c r="F4" s="65">
        <v>152</v>
      </c>
      <c r="G4" s="65">
        <v>2</v>
      </c>
      <c r="H4" s="65">
        <v>154</v>
      </c>
      <c r="I4" s="65">
        <v>55</v>
      </c>
      <c r="J4" s="65">
        <v>-31</v>
      </c>
      <c r="K4" s="65">
        <v>178</v>
      </c>
      <c r="L4" s="65"/>
      <c r="M4" s="65">
        <v>-67</v>
      </c>
      <c r="N4" s="65">
        <v>-126</v>
      </c>
      <c r="O4" s="65">
        <v>-175</v>
      </c>
      <c r="P4" s="65">
        <v>-355</v>
      </c>
      <c r="Q4" s="65">
        <v>-94</v>
      </c>
      <c r="R4" s="65">
        <v>-151</v>
      </c>
      <c r="S4" s="65">
        <v>-194</v>
      </c>
      <c r="T4" s="65">
        <v>-337</v>
      </c>
      <c r="U4" s="65">
        <v>-71</v>
      </c>
      <c r="V4" s="65">
        <v>-155</v>
      </c>
      <c r="W4" s="65">
        <v>-175</v>
      </c>
      <c r="X4" s="65">
        <v>-312</v>
      </c>
      <c r="Y4" s="65" t="s">
        <v>157</v>
      </c>
      <c r="Z4" s="65" t="s">
        <v>165</v>
      </c>
      <c r="AA4" s="105">
        <v>1199952</v>
      </c>
      <c r="AB4" s="65"/>
      <c r="AC4" s="65"/>
    </row>
    <row r="5" spans="1:29" hidden="1">
      <c r="A5" s="65" t="s">
        <v>166</v>
      </c>
      <c r="B5" s="65" t="s">
        <v>153</v>
      </c>
      <c r="C5" s="65" t="s">
        <v>167</v>
      </c>
      <c r="D5" s="65" t="s">
        <v>168</v>
      </c>
      <c r="E5" s="65" t="s">
        <v>156</v>
      </c>
      <c r="F5" s="65">
        <v>112</v>
      </c>
      <c r="G5" s="65"/>
      <c r="H5" s="65">
        <v>112</v>
      </c>
      <c r="I5" s="65">
        <v>4</v>
      </c>
      <c r="J5" s="65">
        <v>-2</v>
      </c>
      <c r="K5" s="65">
        <v>114</v>
      </c>
      <c r="L5" s="65"/>
      <c r="M5" s="65">
        <v>-33</v>
      </c>
      <c r="N5" s="65">
        <v>-60</v>
      </c>
      <c r="O5" s="65">
        <v>-84</v>
      </c>
      <c r="P5" s="65">
        <v>-201</v>
      </c>
      <c r="Q5" s="65">
        <v>-47</v>
      </c>
      <c r="R5" s="65">
        <v>-73</v>
      </c>
      <c r="S5" s="65">
        <v>-100</v>
      </c>
      <c r="T5" s="65">
        <v>-186</v>
      </c>
      <c r="U5" s="65">
        <v>-38</v>
      </c>
      <c r="V5" s="65">
        <v>-57</v>
      </c>
      <c r="W5" s="65">
        <v>-72</v>
      </c>
      <c r="X5" s="65">
        <v>-134</v>
      </c>
      <c r="Y5" s="65" t="s">
        <v>157</v>
      </c>
      <c r="Z5" s="65" t="s">
        <v>169</v>
      </c>
      <c r="AA5" s="105">
        <v>8568594</v>
      </c>
      <c r="AB5" s="65"/>
      <c r="AC5" s="65"/>
    </row>
    <row r="6" spans="1:29" hidden="1">
      <c r="A6" s="65" t="s">
        <v>170</v>
      </c>
      <c r="B6" s="65" t="s">
        <v>153</v>
      </c>
      <c r="C6" s="65" t="s">
        <v>167</v>
      </c>
      <c r="D6" s="65" t="s">
        <v>168</v>
      </c>
      <c r="E6" s="65" t="s">
        <v>156</v>
      </c>
      <c r="F6" s="65">
        <v>95</v>
      </c>
      <c r="G6" s="65"/>
      <c r="H6" s="65">
        <v>95</v>
      </c>
      <c r="I6" s="65">
        <v>11</v>
      </c>
      <c r="J6" s="65"/>
      <c r="K6" s="65">
        <v>106</v>
      </c>
      <c r="L6" s="65"/>
      <c r="M6" s="65">
        <v>-41</v>
      </c>
      <c r="N6" s="65">
        <v>-66</v>
      </c>
      <c r="O6" s="65">
        <v>-107</v>
      </c>
      <c r="P6" s="65">
        <v>-206</v>
      </c>
      <c r="Q6" s="65">
        <v>-47</v>
      </c>
      <c r="R6" s="65">
        <v>-75</v>
      </c>
      <c r="S6" s="65">
        <v>-117</v>
      </c>
      <c r="T6" s="65">
        <v>-171</v>
      </c>
      <c r="U6" s="65">
        <v>-51</v>
      </c>
      <c r="V6" s="65">
        <v>-82</v>
      </c>
      <c r="W6" s="65">
        <v>-90</v>
      </c>
      <c r="X6" s="65">
        <v>-147</v>
      </c>
      <c r="Y6" s="65" t="s">
        <v>157</v>
      </c>
      <c r="Z6" s="65" t="s">
        <v>171</v>
      </c>
      <c r="AA6" s="105">
        <v>5962911</v>
      </c>
      <c r="AB6" s="65"/>
      <c r="AC6" s="65"/>
    </row>
    <row r="7" spans="1:29" hidden="1">
      <c r="A7" s="65" t="s">
        <v>172</v>
      </c>
      <c r="B7" s="65" t="s">
        <v>153</v>
      </c>
      <c r="C7" s="65" t="s">
        <v>163</v>
      </c>
      <c r="D7" s="65" t="s">
        <v>164</v>
      </c>
      <c r="E7" s="65" t="s">
        <v>156</v>
      </c>
      <c r="F7" s="65">
        <v>102</v>
      </c>
      <c r="G7" s="65">
        <v>2</v>
      </c>
      <c r="H7" s="65">
        <v>104</v>
      </c>
      <c r="I7" s="65">
        <v>12</v>
      </c>
      <c r="J7" s="65">
        <v>-11</v>
      </c>
      <c r="K7" s="65">
        <v>105</v>
      </c>
      <c r="L7" s="65"/>
      <c r="M7" s="65">
        <v>-21</v>
      </c>
      <c r="N7" s="65">
        <v>-47</v>
      </c>
      <c r="O7" s="65">
        <v>-67</v>
      </c>
      <c r="P7" s="65">
        <v>-152</v>
      </c>
      <c r="Q7" s="65">
        <v>-31</v>
      </c>
      <c r="R7" s="65">
        <v>-54</v>
      </c>
      <c r="S7" s="65">
        <v>-79</v>
      </c>
      <c r="T7" s="65">
        <v>-168</v>
      </c>
      <c r="U7" s="65">
        <v>-25</v>
      </c>
      <c r="V7" s="65">
        <v>-46</v>
      </c>
      <c r="W7" s="65">
        <v>-54</v>
      </c>
      <c r="X7" s="65">
        <v>-99</v>
      </c>
      <c r="Y7" s="65" t="s">
        <v>157</v>
      </c>
      <c r="Z7" s="65" t="s">
        <v>173</v>
      </c>
      <c r="AA7" s="105">
        <v>1593572</v>
      </c>
      <c r="AB7" s="65"/>
      <c r="AC7" s="65"/>
    </row>
    <row r="8" spans="1:29" hidden="1">
      <c r="A8" s="65" t="s">
        <v>174</v>
      </c>
      <c r="B8" s="65" t="s">
        <v>153</v>
      </c>
      <c r="C8" s="65" t="s">
        <v>167</v>
      </c>
      <c r="D8" s="65" t="s">
        <v>168</v>
      </c>
      <c r="E8" s="65" t="s">
        <v>156</v>
      </c>
      <c r="F8" s="65">
        <v>85</v>
      </c>
      <c r="G8" s="65"/>
      <c r="H8" s="65">
        <v>85</v>
      </c>
      <c r="I8" s="65">
        <v>4</v>
      </c>
      <c r="J8" s="65"/>
      <c r="K8" s="65">
        <v>89</v>
      </c>
      <c r="L8" s="65"/>
      <c r="M8" s="65">
        <v>-15</v>
      </c>
      <c r="N8" s="65">
        <v>-35</v>
      </c>
      <c r="O8" s="65">
        <v>-56</v>
      </c>
      <c r="P8" s="65">
        <v>-125</v>
      </c>
      <c r="Q8" s="65">
        <v>-26</v>
      </c>
      <c r="R8" s="65">
        <v>-46</v>
      </c>
      <c r="S8" s="65">
        <v>-70</v>
      </c>
      <c r="T8" s="65">
        <v>-127</v>
      </c>
      <c r="U8" s="65">
        <v>-21</v>
      </c>
      <c r="V8" s="65">
        <v>-42</v>
      </c>
      <c r="W8" s="65">
        <v>-54</v>
      </c>
      <c r="X8" s="65">
        <v>-101</v>
      </c>
      <c r="Y8" s="65" t="s">
        <v>157</v>
      </c>
      <c r="Z8" s="65" t="s">
        <v>175</v>
      </c>
      <c r="AA8" s="105">
        <v>9806327</v>
      </c>
      <c r="AB8" s="65"/>
      <c r="AC8" s="65"/>
    </row>
    <row r="9" spans="1:29" hidden="1">
      <c r="A9" s="65" t="s">
        <v>176</v>
      </c>
      <c r="B9" s="65" t="s">
        <v>153</v>
      </c>
      <c r="C9" s="65" t="s">
        <v>177</v>
      </c>
      <c r="D9" s="65" t="s">
        <v>178</v>
      </c>
      <c r="E9" s="65" t="s">
        <v>156</v>
      </c>
      <c r="F9" s="65">
        <v>77</v>
      </c>
      <c r="G9" s="65">
        <v>0</v>
      </c>
      <c r="H9" s="65">
        <v>77</v>
      </c>
      <c r="I9" s="65">
        <v>15</v>
      </c>
      <c r="J9" s="65">
        <v>-8</v>
      </c>
      <c r="K9" s="65">
        <v>84</v>
      </c>
      <c r="L9" s="65"/>
      <c r="M9" s="65">
        <v>-26</v>
      </c>
      <c r="N9" s="65">
        <v>-33</v>
      </c>
      <c r="O9" s="65">
        <v>-55</v>
      </c>
      <c r="P9" s="65">
        <v>-119</v>
      </c>
      <c r="Q9" s="65">
        <v>-14</v>
      </c>
      <c r="R9" s="65">
        <v>-42</v>
      </c>
      <c r="S9" s="65">
        <v>-55</v>
      </c>
      <c r="T9" s="65">
        <v>-91</v>
      </c>
      <c r="U9" s="65">
        <v>-29</v>
      </c>
      <c r="V9" s="65">
        <v>-46</v>
      </c>
      <c r="W9" s="65">
        <v>-56</v>
      </c>
      <c r="X9" s="65">
        <v>-84</v>
      </c>
      <c r="Y9" s="65" t="s">
        <v>157</v>
      </c>
      <c r="Z9" s="65" t="s">
        <v>179</v>
      </c>
      <c r="AA9" s="105">
        <v>5905154</v>
      </c>
      <c r="AB9" s="65"/>
      <c r="AC9" s="65"/>
    </row>
    <row r="10" spans="1:29" hidden="1">
      <c r="A10" s="65" t="s">
        <v>180</v>
      </c>
      <c r="B10" s="65" t="s">
        <v>153</v>
      </c>
      <c r="C10" s="65" t="s">
        <v>160</v>
      </c>
      <c r="D10" s="65" t="s">
        <v>155</v>
      </c>
      <c r="E10" s="65" t="s">
        <v>156</v>
      </c>
      <c r="F10" s="65">
        <v>51</v>
      </c>
      <c r="G10" s="65"/>
      <c r="H10" s="65">
        <v>51</v>
      </c>
      <c r="I10" s="65">
        <v>21</v>
      </c>
      <c r="J10" s="65"/>
      <c r="K10" s="65">
        <v>72</v>
      </c>
      <c r="L10" s="65"/>
      <c r="M10" s="65">
        <v>-29</v>
      </c>
      <c r="N10" s="65">
        <v>-48</v>
      </c>
      <c r="O10" s="65">
        <v>-69</v>
      </c>
      <c r="P10" s="65">
        <v>-130</v>
      </c>
      <c r="Q10" s="65">
        <v>-20</v>
      </c>
      <c r="R10" s="65">
        <v>-40</v>
      </c>
      <c r="S10" s="65">
        <v>-55</v>
      </c>
      <c r="T10" s="65">
        <v>-107</v>
      </c>
      <c r="U10" s="65">
        <v>-18</v>
      </c>
      <c r="V10" s="65">
        <v>-28</v>
      </c>
      <c r="W10" s="65">
        <v>-34</v>
      </c>
      <c r="X10" s="65">
        <v>-74</v>
      </c>
      <c r="Y10" s="65" t="s">
        <v>157</v>
      </c>
      <c r="Z10" s="65" t="s">
        <v>181</v>
      </c>
      <c r="AA10" s="105">
        <v>8364552</v>
      </c>
      <c r="AB10" s="65"/>
      <c r="AC10" s="65"/>
    </row>
    <row r="11" spans="1:29" hidden="1">
      <c r="A11" s="65" t="s">
        <v>182</v>
      </c>
      <c r="B11" s="65" t="s">
        <v>153</v>
      </c>
      <c r="C11" s="65" t="s">
        <v>183</v>
      </c>
      <c r="D11" s="65" t="s">
        <v>184</v>
      </c>
      <c r="E11" s="65" t="s">
        <v>156</v>
      </c>
      <c r="F11" s="65">
        <v>63</v>
      </c>
      <c r="G11" s="65">
        <v>0</v>
      </c>
      <c r="H11" s="65">
        <v>63</v>
      </c>
      <c r="I11" s="65">
        <v>4</v>
      </c>
      <c r="J11" s="65"/>
      <c r="K11" s="65">
        <v>67</v>
      </c>
      <c r="L11" s="65"/>
      <c r="M11" s="65">
        <v>-28</v>
      </c>
      <c r="N11" s="65">
        <v>-43</v>
      </c>
      <c r="O11" s="65">
        <v>-54</v>
      </c>
      <c r="P11" s="65">
        <v>-103</v>
      </c>
      <c r="Q11" s="65">
        <v>-27</v>
      </c>
      <c r="R11" s="65">
        <v>-40</v>
      </c>
      <c r="S11" s="65">
        <v>-63</v>
      </c>
      <c r="T11" s="65">
        <v>-99</v>
      </c>
      <c r="U11" s="65">
        <v>-26</v>
      </c>
      <c r="V11" s="65">
        <v>-34</v>
      </c>
      <c r="W11" s="65">
        <v>-37</v>
      </c>
      <c r="X11" s="65">
        <v>-85</v>
      </c>
      <c r="Y11" s="65" t="s">
        <v>157</v>
      </c>
      <c r="Z11" s="65" t="s">
        <v>185</v>
      </c>
      <c r="AA11" s="105">
        <v>5035713</v>
      </c>
      <c r="AB11" s="65"/>
      <c r="AC11" s="65"/>
    </row>
    <row r="12" spans="1:29" hidden="1">
      <c r="A12" s="65" t="s">
        <v>186</v>
      </c>
      <c r="B12" s="65" t="s">
        <v>153</v>
      </c>
      <c r="C12" s="65" t="s">
        <v>167</v>
      </c>
      <c r="D12" s="65" t="s">
        <v>168</v>
      </c>
      <c r="E12" s="65" t="s">
        <v>156</v>
      </c>
      <c r="F12" s="65">
        <v>52</v>
      </c>
      <c r="G12" s="65">
        <v>0</v>
      </c>
      <c r="H12" s="65">
        <v>52</v>
      </c>
      <c r="I12" s="65">
        <v>7</v>
      </c>
      <c r="J12" s="65">
        <v>-2</v>
      </c>
      <c r="K12" s="65">
        <v>57</v>
      </c>
      <c r="L12" s="65"/>
      <c r="M12" s="65">
        <v>-16</v>
      </c>
      <c r="N12" s="65">
        <v>-32</v>
      </c>
      <c r="O12" s="65">
        <v>-41</v>
      </c>
      <c r="P12" s="65">
        <v>-77</v>
      </c>
      <c r="Q12" s="65">
        <v>-12</v>
      </c>
      <c r="R12" s="65">
        <v>-28</v>
      </c>
      <c r="S12" s="65">
        <v>-35</v>
      </c>
      <c r="T12" s="65">
        <v>-68</v>
      </c>
      <c r="U12" s="65">
        <v>-22</v>
      </c>
      <c r="V12" s="65">
        <v>-35</v>
      </c>
      <c r="W12" s="65">
        <v>-39</v>
      </c>
      <c r="X12" s="65">
        <v>-66</v>
      </c>
      <c r="Y12" s="65" t="s">
        <v>157</v>
      </c>
      <c r="Z12" s="65" t="s">
        <v>187</v>
      </c>
      <c r="AA12" s="105">
        <v>5963692</v>
      </c>
      <c r="AB12" s="65"/>
      <c r="AC12" s="65"/>
    </row>
    <row r="13" spans="1:29" hidden="1">
      <c r="A13" s="65" t="s">
        <v>188</v>
      </c>
      <c r="B13" s="65" t="s">
        <v>153</v>
      </c>
      <c r="C13" s="65" t="s">
        <v>183</v>
      </c>
      <c r="D13" s="65" t="s">
        <v>184</v>
      </c>
      <c r="E13" s="65" t="s">
        <v>156</v>
      </c>
      <c r="F13" s="65">
        <v>46</v>
      </c>
      <c r="G13" s="65"/>
      <c r="H13" s="65">
        <v>46</v>
      </c>
      <c r="I13" s="65">
        <v>11</v>
      </c>
      <c r="J13" s="65"/>
      <c r="K13" s="65">
        <v>57</v>
      </c>
      <c r="L13" s="65"/>
      <c r="M13" s="65">
        <v>-21</v>
      </c>
      <c r="N13" s="65">
        <v>-34</v>
      </c>
      <c r="O13" s="65">
        <v>-49</v>
      </c>
      <c r="P13" s="65">
        <v>-97</v>
      </c>
      <c r="Q13" s="65">
        <v>-15</v>
      </c>
      <c r="R13" s="65">
        <v>-27</v>
      </c>
      <c r="S13" s="65">
        <v>-35</v>
      </c>
      <c r="T13" s="65">
        <v>-82</v>
      </c>
      <c r="U13" s="65">
        <v>-11</v>
      </c>
      <c r="V13" s="65">
        <v>-21</v>
      </c>
      <c r="W13" s="65">
        <v>-25</v>
      </c>
      <c r="X13" s="65">
        <v>-45</v>
      </c>
      <c r="Y13" s="65" t="s">
        <v>157</v>
      </c>
      <c r="Z13" s="65" t="s">
        <v>189</v>
      </c>
      <c r="AA13" s="105">
        <v>4427147</v>
      </c>
      <c r="AB13" s="65"/>
      <c r="AC13" s="65"/>
    </row>
    <row r="14" spans="1:29" hidden="1">
      <c r="A14" s="65" t="s">
        <v>190</v>
      </c>
      <c r="B14" s="65" t="s">
        <v>153</v>
      </c>
      <c r="C14" s="65" t="s">
        <v>177</v>
      </c>
      <c r="D14" s="65" t="s">
        <v>178</v>
      </c>
      <c r="E14" s="65" t="s">
        <v>156</v>
      </c>
      <c r="F14" s="65">
        <v>40</v>
      </c>
      <c r="G14" s="65">
        <v>0</v>
      </c>
      <c r="H14" s="65">
        <v>40</v>
      </c>
      <c r="I14" s="65">
        <v>5</v>
      </c>
      <c r="J14" s="65">
        <v>-1</v>
      </c>
      <c r="K14" s="65">
        <v>44</v>
      </c>
      <c r="L14" s="65"/>
      <c r="M14" s="65">
        <v>-10</v>
      </c>
      <c r="N14" s="65">
        <v>-22</v>
      </c>
      <c r="O14" s="65">
        <v>-34</v>
      </c>
      <c r="P14" s="65">
        <v>-69</v>
      </c>
      <c r="Q14" s="65"/>
      <c r="R14" s="65"/>
      <c r="S14" s="65"/>
      <c r="T14" s="65"/>
      <c r="U14" s="65">
        <v>-9</v>
      </c>
      <c r="V14" s="65">
        <v>-23</v>
      </c>
      <c r="W14" s="65">
        <v>-28</v>
      </c>
      <c r="X14" s="65">
        <v>-53</v>
      </c>
      <c r="Y14" s="65" t="s">
        <v>157</v>
      </c>
      <c r="Z14" s="65" t="s">
        <v>191</v>
      </c>
      <c r="AA14" s="105">
        <v>2869449</v>
      </c>
      <c r="AB14" s="65"/>
      <c r="AC14" s="65"/>
    </row>
    <row r="15" spans="1:29" hidden="1">
      <c r="A15" s="65" t="s">
        <v>192</v>
      </c>
      <c r="B15" s="65" t="s">
        <v>153</v>
      </c>
      <c r="C15" s="65" t="s">
        <v>177</v>
      </c>
      <c r="D15" s="65" t="s">
        <v>178</v>
      </c>
      <c r="E15" s="65" t="s">
        <v>156</v>
      </c>
      <c r="F15" s="65">
        <v>42</v>
      </c>
      <c r="G15" s="65">
        <v>0</v>
      </c>
      <c r="H15" s="65">
        <v>42</v>
      </c>
      <c r="I15" s="65"/>
      <c r="J15" s="65"/>
      <c r="K15" s="65">
        <v>42</v>
      </c>
      <c r="L15" s="65"/>
      <c r="M15" s="65">
        <v>-6</v>
      </c>
      <c r="N15" s="65">
        <v>-14</v>
      </c>
      <c r="O15" s="65">
        <v>-19</v>
      </c>
      <c r="P15" s="65">
        <v>-35</v>
      </c>
      <c r="Q15" s="65">
        <v>-10</v>
      </c>
      <c r="R15" s="65">
        <v>-20</v>
      </c>
      <c r="S15" s="65">
        <v>-27</v>
      </c>
      <c r="T15" s="65">
        <v>-46</v>
      </c>
      <c r="U15" s="65">
        <v>-10</v>
      </c>
      <c r="V15" s="65">
        <v>-17</v>
      </c>
      <c r="W15" s="65">
        <v>-28</v>
      </c>
      <c r="X15" s="65">
        <v>-50</v>
      </c>
      <c r="Y15" s="65" t="s">
        <v>157</v>
      </c>
      <c r="Z15" s="65" t="s">
        <v>193</v>
      </c>
      <c r="AA15" s="105">
        <v>8305865</v>
      </c>
      <c r="AB15" s="65"/>
      <c r="AC15" s="65"/>
    </row>
    <row r="16" spans="1:29" hidden="1">
      <c r="A16" s="65" t="s">
        <v>194</v>
      </c>
      <c r="B16" s="65" t="s">
        <v>153</v>
      </c>
      <c r="C16" s="65" t="s">
        <v>154</v>
      </c>
      <c r="D16" s="65" t="s">
        <v>155</v>
      </c>
      <c r="E16" s="65" t="s">
        <v>156</v>
      </c>
      <c r="F16" s="65">
        <v>33</v>
      </c>
      <c r="G16" s="65">
        <v>1</v>
      </c>
      <c r="H16" s="65">
        <v>34</v>
      </c>
      <c r="I16" s="65">
        <v>1</v>
      </c>
      <c r="J16" s="65"/>
      <c r="K16" s="65">
        <v>35</v>
      </c>
      <c r="L16" s="65"/>
      <c r="M16" s="65">
        <v>-10</v>
      </c>
      <c r="N16" s="65">
        <v>-19</v>
      </c>
      <c r="O16" s="65">
        <v>-22</v>
      </c>
      <c r="P16" s="65">
        <v>-53</v>
      </c>
      <c r="Q16" s="65">
        <v>-11</v>
      </c>
      <c r="R16" s="65">
        <v>-21</v>
      </c>
      <c r="S16" s="65">
        <v>-37</v>
      </c>
      <c r="T16" s="65">
        <v>-58</v>
      </c>
      <c r="U16" s="65">
        <v>-17</v>
      </c>
      <c r="V16" s="65">
        <v>-34</v>
      </c>
      <c r="W16" s="65">
        <v>-42</v>
      </c>
      <c r="X16" s="65">
        <v>-73</v>
      </c>
      <c r="Y16" s="65" t="s">
        <v>157</v>
      </c>
      <c r="Z16" s="65" t="s">
        <v>195</v>
      </c>
      <c r="AA16" s="105">
        <v>1053893</v>
      </c>
      <c r="AB16" s="65"/>
      <c r="AC16" s="65"/>
    </row>
    <row r="17" spans="1:29" hidden="1">
      <c r="A17" s="65" t="s">
        <v>196</v>
      </c>
      <c r="B17" s="65" t="s">
        <v>153</v>
      </c>
      <c r="C17" s="65" t="s">
        <v>163</v>
      </c>
      <c r="D17" s="65" t="s">
        <v>164</v>
      </c>
      <c r="E17" s="65" t="s">
        <v>156</v>
      </c>
      <c r="F17" s="65">
        <v>35</v>
      </c>
      <c r="G17" s="65"/>
      <c r="H17" s="65">
        <v>35</v>
      </c>
      <c r="I17" s="65">
        <v>1</v>
      </c>
      <c r="J17" s="65">
        <v>-2</v>
      </c>
      <c r="K17" s="65">
        <v>34</v>
      </c>
      <c r="L17" s="65"/>
      <c r="M17" s="65">
        <v>-8</v>
      </c>
      <c r="N17" s="65">
        <v>-15</v>
      </c>
      <c r="O17" s="65">
        <v>-20</v>
      </c>
      <c r="P17" s="65">
        <v>-54</v>
      </c>
      <c r="Q17" s="65">
        <v>-15</v>
      </c>
      <c r="R17" s="65">
        <v>-24</v>
      </c>
      <c r="S17" s="65">
        <v>-31</v>
      </c>
      <c r="T17" s="65">
        <v>-56</v>
      </c>
      <c r="U17" s="65">
        <v>-15</v>
      </c>
      <c r="V17" s="65">
        <v>-27</v>
      </c>
      <c r="W17" s="65">
        <v>-30</v>
      </c>
      <c r="X17" s="65">
        <v>-60</v>
      </c>
      <c r="Y17" s="65" t="s">
        <v>157</v>
      </c>
      <c r="Z17" s="65" t="s">
        <v>197</v>
      </c>
      <c r="AA17" s="105">
        <v>1486147</v>
      </c>
      <c r="AB17" s="65"/>
      <c r="AC17" s="65"/>
    </row>
    <row r="18" spans="1:29" hidden="1">
      <c r="A18" s="65" t="s">
        <v>198</v>
      </c>
      <c r="B18" s="65" t="s">
        <v>153</v>
      </c>
      <c r="C18" s="65" t="s">
        <v>160</v>
      </c>
      <c r="D18" s="65" t="s">
        <v>155</v>
      </c>
      <c r="E18" s="65" t="s">
        <v>156</v>
      </c>
      <c r="F18" s="65">
        <v>27</v>
      </c>
      <c r="G18" s="65">
        <v>1</v>
      </c>
      <c r="H18" s="65">
        <v>28</v>
      </c>
      <c r="I18" s="65">
        <v>5</v>
      </c>
      <c r="J18" s="65"/>
      <c r="K18" s="65">
        <v>33</v>
      </c>
      <c r="L18" s="65"/>
      <c r="M18" s="65">
        <v>-2</v>
      </c>
      <c r="N18" s="65">
        <v>-4</v>
      </c>
      <c r="O18" s="65">
        <v>-19</v>
      </c>
      <c r="P18" s="65">
        <v>-39</v>
      </c>
      <c r="Q18" s="65">
        <v>-7</v>
      </c>
      <c r="R18" s="65">
        <v>-13</v>
      </c>
      <c r="S18" s="65">
        <v>-19</v>
      </c>
      <c r="T18" s="65">
        <v>-42</v>
      </c>
      <c r="U18" s="65">
        <v>-5</v>
      </c>
      <c r="V18" s="65">
        <v>-12</v>
      </c>
      <c r="W18" s="65">
        <v>-18</v>
      </c>
      <c r="X18" s="65">
        <v>-29</v>
      </c>
      <c r="Y18" s="65" t="s">
        <v>157</v>
      </c>
      <c r="Z18" s="65" t="s">
        <v>199</v>
      </c>
      <c r="AA18" s="105">
        <v>8466382</v>
      </c>
      <c r="AB18" s="65"/>
      <c r="AC18" s="65"/>
    </row>
    <row r="19" spans="1:29" hidden="1">
      <c r="A19" s="65" t="s">
        <v>200</v>
      </c>
      <c r="B19" s="65" t="s">
        <v>153</v>
      </c>
      <c r="C19" s="65" t="s">
        <v>154</v>
      </c>
      <c r="D19" s="65" t="s">
        <v>155</v>
      </c>
      <c r="E19" s="65" t="s">
        <v>156</v>
      </c>
      <c r="F19" s="65">
        <v>29</v>
      </c>
      <c r="G19" s="65"/>
      <c r="H19" s="65">
        <v>29</v>
      </c>
      <c r="I19" s="65"/>
      <c r="J19" s="65"/>
      <c r="K19" s="65">
        <v>29</v>
      </c>
      <c r="L19" s="65"/>
      <c r="M19" s="65">
        <v>-4</v>
      </c>
      <c r="N19" s="65">
        <v>-7</v>
      </c>
      <c r="O19" s="65">
        <v>-14</v>
      </c>
      <c r="P19" s="65">
        <v>-30</v>
      </c>
      <c r="Q19" s="65">
        <v>-6</v>
      </c>
      <c r="R19" s="65">
        <v>-8</v>
      </c>
      <c r="S19" s="65">
        <v>-11</v>
      </c>
      <c r="T19" s="65">
        <v>-27</v>
      </c>
      <c r="U19" s="65">
        <v>-5</v>
      </c>
      <c r="V19" s="65">
        <v>-12</v>
      </c>
      <c r="W19" s="65">
        <v>-15</v>
      </c>
      <c r="X19" s="65">
        <v>-33</v>
      </c>
      <c r="Y19" s="65" t="s">
        <v>157</v>
      </c>
      <c r="Z19" s="65" t="s">
        <v>201</v>
      </c>
      <c r="AA19" s="105">
        <v>1053531</v>
      </c>
      <c r="AB19" s="65"/>
      <c r="AC19" s="65"/>
    </row>
    <row r="20" spans="1:29" hidden="1">
      <c r="A20" s="65" t="s">
        <v>202</v>
      </c>
      <c r="B20" s="65" t="s">
        <v>153</v>
      </c>
      <c r="C20" s="65" t="s">
        <v>160</v>
      </c>
      <c r="D20" s="65" t="s">
        <v>155</v>
      </c>
      <c r="E20" s="65" t="s">
        <v>156</v>
      </c>
      <c r="F20" s="65">
        <v>24</v>
      </c>
      <c r="G20" s="65"/>
      <c r="H20" s="65">
        <v>24</v>
      </c>
      <c r="I20" s="65">
        <v>5</v>
      </c>
      <c r="J20" s="65"/>
      <c r="K20" s="65">
        <v>29</v>
      </c>
      <c r="L20" s="65"/>
      <c r="M20" s="65">
        <v>-10</v>
      </c>
      <c r="N20" s="65">
        <v>-18</v>
      </c>
      <c r="O20" s="65">
        <v>-31</v>
      </c>
      <c r="P20" s="65">
        <v>-53</v>
      </c>
      <c r="Q20" s="65">
        <v>-10</v>
      </c>
      <c r="R20" s="65">
        <v>-17</v>
      </c>
      <c r="S20" s="65">
        <v>-24</v>
      </c>
      <c r="T20" s="65">
        <v>-35</v>
      </c>
      <c r="U20" s="65">
        <v>-12</v>
      </c>
      <c r="V20" s="65">
        <v>-13</v>
      </c>
      <c r="W20" s="65">
        <v>-14</v>
      </c>
      <c r="X20" s="65">
        <v>-36</v>
      </c>
      <c r="Y20" s="65" t="s">
        <v>157</v>
      </c>
      <c r="Z20" s="65" t="s">
        <v>203</v>
      </c>
      <c r="AA20" s="105">
        <v>838646</v>
      </c>
      <c r="AB20" s="65"/>
      <c r="AC20" s="65"/>
    </row>
    <row r="21" spans="1:29" hidden="1">
      <c r="A21" s="65" t="s">
        <v>204</v>
      </c>
      <c r="B21" s="65" t="s">
        <v>153</v>
      </c>
      <c r="C21" s="65" t="s">
        <v>205</v>
      </c>
      <c r="D21" s="65" t="s">
        <v>206</v>
      </c>
      <c r="E21" s="65" t="s">
        <v>156</v>
      </c>
      <c r="F21" s="65">
        <v>28</v>
      </c>
      <c r="G21" s="65">
        <v>0</v>
      </c>
      <c r="H21" s="65">
        <v>28</v>
      </c>
      <c r="I21" s="65"/>
      <c r="J21" s="65"/>
      <c r="K21" s="65">
        <v>28</v>
      </c>
      <c r="L21" s="65"/>
      <c r="M21" s="65">
        <v>-5</v>
      </c>
      <c r="N21" s="65">
        <v>-8</v>
      </c>
      <c r="O21" s="65">
        <v>-8</v>
      </c>
      <c r="P21" s="65">
        <v>-43</v>
      </c>
      <c r="Q21" s="65">
        <v>-3</v>
      </c>
      <c r="R21" s="65">
        <v>-10</v>
      </c>
      <c r="S21" s="65">
        <v>-15</v>
      </c>
      <c r="T21" s="65">
        <v>-26</v>
      </c>
      <c r="U21" s="65">
        <v>-6</v>
      </c>
      <c r="V21" s="65">
        <v>-6</v>
      </c>
      <c r="W21" s="65">
        <v>-9</v>
      </c>
      <c r="X21" s="65">
        <v>-23</v>
      </c>
      <c r="Y21" s="65" t="s">
        <v>157</v>
      </c>
      <c r="Z21" s="65" t="s">
        <v>207</v>
      </c>
      <c r="AA21" s="105">
        <v>1005874</v>
      </c>
      <c r="AB21" s="65"/>
      <c r="AC21" s="65"/>
    </row>
    <row r="22" spans="1:29" hidden="1">
      <c r="A22" s="65" t="s">
        <v>208</v>
      </c>
      <c r="B22" s="65" t="s">
        <v>153</v>
      </c>
      <c r="C22" s="65" t="s">
        <v>154</v>
      </c>
      <c r="D22" s="65" t="s">
        <v>155</v>
      </c>
      <c r="E22" s="65" t="s">
        <v>156</v>
      </c>
      <c r="F22" s="65">
        <v>21</v>
      </c>
      <c r="G22" s="65">
        <v>1</v>
      </c>
      <c r="H22" s="65">
        <v>22</v>
      </c>
      <c r="I22" s="65">
        <v>6</v>
      </c>
      <c r="J22" s="65"/>
      <c r="K22" s="65">
        <v>28</v>
      </c>
      <c r="L22" s="65"/>
      <c r="M22" s="65">
        <v>-8</v>
      </c>
      <c r="N22" s="65">
        <v>-18</v>
      </c>
      <c r="O22" s="65">
        <v>-23</v>
      </c>
      <c r="P22" s="65">
        <v>-38</v>
      </c>
      <c r="Q22" s="65">
        <v>-3</v>
      </c>
      <c r="R22" s="65">
        <v>-6</v>
      </c>
      <c r="S22" s="65">
        <v>-7</v>
      </c>
      <c r="T22" s="65">
        <v>-21</v>
      </c>
      <c r="U22" s="65">
        <v>-8</v>
      </c>
      <c r="V22" s="65">
        <v>-11</v>
      </c>
      <c r="W22" s="65">
        <v>-16</v>
      </c>
      <c r="X22" s="65">
        <v>-38</v>
      </c>
      <c r="Y22" s="65" t="s">
        <v>157</v>
      </c>
      <c r="Z22" s="65" t="s">
        <v>209</v>
      </c>
      <c r="AA22" s="105">
        <v>1945521</v>
      </c>
      <c r="AB22" s="65"/>
      <c r="AC22" s="65"/>
    </row>
    <row r="23" spans="1:29" hidden="1">
      <c r="A23" s="65" t="s">
        <v>210</v>
      </c>
      <c r="B23" s="65" t="s">
        <v>153</v>
      </c>
      <c r="C23" s="65" t="s">
        <v>177</v>
      </c>
      <c r="D23" s="65" t="s">
        <v>178</v>
      </c>
      <c r="E23" s="65" t="s">
        <v>156</v>
      </c>
      <c r="F23" s="65">
        <v>9</v>
      </c>
      <c r="G23" s="65"/>
      <c r="H23" s="65">
        <v>9</v>
      </c>
      <c r="I23" s="65">
        <v>17</v>
      </c>
      <c r="J23" s="65"/>
      <c r="K23" s="65">
        <v>26</v>
      </c>
      <c r="L23" s="65"/>
      <c r="M23" s="65">
        <v>-6</v>
      </c>
      <c r="N23" s="65">
        <v>-18</v>
      </c>
      <c r="O23" s="65">
        <v>-24</v>
      </c>
      <c r="P23" s="65">
        <v>-36</v>
      </c>
      <c r="Q23" s="65">
        <v>-6</v>
      </c>
      <c r="R23" s="65">
        <v>-14</v>
      </c>
      <c r="S23" s="65">
        <v>-19</v>
      </c>
      <c r="T23" s="65">
        <v>-35</v>
      </c>
      <c r="U23" s="65">
        <v>-9</v>
      </c>
      <c r="V23" s="65">
        <v>-17</v>
      </c>
      <c r="W23" s="65">
        <v>-26</v>
      </c>
      <c r="X23" s="65">
        <v>-41</v>
      </c>
      <c r="Y23" s="65" t="s">
        <v>157</v>
      </c>
      <c r="Z23" s="65" t="s">
        <v>211</v>
      </c>
      <c r="AA23" s="105">
        <v>1121707</v>
      </c>
      <c r="AB23" s="65"/>
      <c r="AC23" s="65"/>
    </row>
    <row r="24" spans="1:29" hidden="1">
      <c r="A24" s="65" t="s">
        <v>212</v>
      </c>
      <c r="B24" s="65" t="s">
        <v>153</v>
      </c>
      <c r="C24" s="65" t="s">
        <v>160</v>
      </c>
      <c r="D24" s="65" t="s">
        <v>155</v>
      </c>
      <c r="E24" s="65" t="s">
        <v>156</v>
      </c>
      <c r="F24" s="65">
        <v>26</v>
      </c>
      <c r="G24" s="65">
        <v>0</v>
      </c>
      <c r="H24" s="65">
        <v>26</v>
      </c>
      <c r="I24" s="65"/>
      <c r="J24" s="65"/>
      <c r="K24" s="65">
        <v>26</v>
      </c>
      <c r="L24" s="65"/>
      <c r="M24" s="65">
        <v>-2</v>
      </c>
      <c r="N24" s="65">
        <v>-6</v>
      </c>
      <c r="O24" s="65">
        <v>-10</v>
      </c>
      <c r="P24" s="65">
        <v>-31</v>
      </c>
      <c r="Q24" s="65">
        <v>-6</v>
      </c>
      <c r="R24" s="65">
        <v>-8</v>
      </c>
      <c r="S24" s="65">
        <v>-12</v>
      </c>
      <c r="T24" s="65">
        <v>-22</v>
      </c>
      <c r="U24" s="65">
        <v>-4</v>
      </c>
      <c r="V24" s="65">
        <v>-11</v>
      </c>
      <c r="W24" s="65">
        <v>-13</v>
      </c>
      <c r="X24" s="65">
        <v>-19</v>
      </c>
      <c r="Y24" s="65" t="s">
        <v>157</v>
      </c>
      <c r="Z24" s="65" t="s">
        <v>213</v>
      </c>
      <c r="AA24" s="105">
        <v>1086233</v>
      </c>
      <c r="AB24" s="65"/>
      <c r="AC24" s="65"/>
    </row>
    <row r="25" spans="1:29" hidden="1">
      <c r="A25" s="65" t="s">
        <v>214</v>
      </c>
      <c r="B25" s="65" t="s">
        <v>153</v>
      </c>
      <c r="C25" s="65" t="s">
        <v>167</v>
      </c>
      <c r="D25" s="65" t="s">
        <v>168</v>
      </c>
      <c r="E25" s="65" t="s">
        <v>156</v>
      </c>
      <c r="F25" s="65">
        <v>23</v>
      </c>
      <c r="G25" s="65"/>
      <c r="H25" s="65">
        <v>23</v>
      </c>
      <c r="I25" s="65">
        <v>1</v>
      </c>
      <c r="J25" s="65"/>
      <c r="K25" s="65">
        <v>24</v>
      </c>
      <c r="L25" s="65"/>
      <c r="M25" s="65">
        <v>-3</v>
      </c>
      <c r="N25" s="65">
        <v>-11</v>
      </c>
      <c r="O25" s="65">
        <v>-13</v>
      </c>
      <c r="P25" s="65">
        <v>-29</v>
      </c>
      <c r="Q25" s="65">
        <v>-5</v>
      </c>
      <c r="R25" s="65">
        <v>-9</v>
      </c>
      <c r="S25" s="65">
        <v>-16</v>
      </c>
      <c r="T25" s="65">
        <v>-26</v>
      </c>
      <c r="U25" s="65">
        <v>-11</v>
      </c>
      <c r="V25" s="65">
        <v>-17</v>
      </c>
      <c r="W25" s="65">
        <v>-20</v>
      </c>
      <c r="X25" s="65">
        <v>-43</v>
      </c>
      <c r="Y25" s="65" t="s">
        <v>157</v>
      </c>
      <c r="Z25" s="65" t="s">
        <v>215</v>
      </c>
      <c r="AA25" s="105">
        <v>1554859</v>
      </c>
      <c r="AB25" s="65"/>
      <c r="AC25" s="65"/>
    </row>
    <row r="26" spans="1:29" hidden="1">
      <c r="A26" s="65" t="s">
        <v>216</v>
      </c>
      <c r="B26" s="65" t="s">
        <v>153</v>
      </c>
      <c r="C26" s="65" t="s">
        <v>167</v>
      </c>
      <c r="D26" s="65" t="s">
        <v>168</v>
      </c>
      <c r="E26" s="65" t="s">
        <v>156</v>
      </c>
      <c r="F26" s="65">
        <v>20</v>
      </c>
      <c r="G26" s="65"/>
      <c r="H26" s="65">
        <v>20</v>
      </c>
      <c r="I26" s="65">
        <v>3</v>
      </c>
      <c r="J26" s="65"/>
      <c r="K26" s="65">
        <v>23</v>
      </c>
      <c r="L26" s="65"/>
      <c r="M26" s="65">
        <v>-4</v>
      </c>
      <c r="N26" s="65">
        <v>-5</v>
      </c>
      <c r="O26" s="65">
        <v>-12</v>
      </c>
      <c r="P26" s="65">
        <v>-26</v>
      </c>
      <c r="Q26" s="65">
        <v>-5</v>
      </c>
      <c r="R26" s="65">
        <v>-9</v>
      </c>
      <c r="S26" s="65">
        <v>-14</v>
      </c>
      <c r="T26" s="65">
        <v>-26</v>
      </c>
      <c r="U26" s="65">
        <v>-8</v>
      </c>
      <c r="V26" s="65">
        <v>-13</v>
      </c>
      <c r="W26" s="65">
        <v>-13</v>
      </c>
      <c r="X26" s="65">
        <v>-30</v>
      </c>
      <c r="Y26" s="65" t="s">
        <v>157</v>
      </c>
      <c r="Z26" s="65" t="s">
        <v>217</v>
      </c>
      <c r="AA26" s="105">
        <v>9649918</v>
      </c>
      <c r="AB26" s="65"/>
      <c r="AC26" s="65"/>
    </row>
    <row r="27" spans="1:29" hidden="1">
      <c r="A27" s="65" t="s">
        <v>218</v>
      </c>
      <c r="B27" s="65" t="s">
        <v>153</v>
      </c>
      <c r="C27" s="65" t="s">
        <v>167</v>
      </c>
      <c r="D27" s="65" t="s">
        <v>168</v>
      </c>
      <c r="E27" s="65" t="s">
        <v>156</v>
      </c>
      <c r="F27" s="65">
        <v>11</v>
      </c>
      <c r="G27" s="65">
        <v>2</v>
      </c>
      <c r="H27" s="65">
        <v>13</v>
      </c>
      <c r="I27" s="65">
        <v>10</v>
      </c>
      <c r="J27" s="65"/>
      <c r="K27" s="65">
        <v>23</v>
      </c>
      <c r="L27" s="65"/>
      <c r="M27" s="65">
        <v>-4</v>
      </c>
      <c r="N27" s="65">
        <v>-11</v>
      </c>
      <c r="O27" s="65">
        <v>-20</v>
      </c>
      <c r="P27" s="65">
        <v>-29</v>
      </c>
      <c r="Q27" s="65">
        <v>-4</v>
      </c>
      <c r="R27" s="65">
        <v>-8</v>
      </c>
      <c r="S27" s="65">
        <v>-13</v>
      </c>
      <c r="T27" s="65">
        <v>-23</v>
      </c>
      <c r="U27" s="65">
        <v>-1</v>
      </c>
      <c r="V27" s="65">
        <v>-2</v>
      </c>
      <c r="W27" s="65">
        <v>-2</v>
      </c>
      <c r="X27" s="65">
        <v>-9</v>
      </c>
      <c r="Y27" s="65" t="s">
        <v>157</v>
      </c>
      <c r="Z27" s="65" t="s">
        <v>219</v>
      </c>
      <c r="AA27" s="105">
        <v>7932074</v>
      </c>
      <c r="AB27" s="65"/>
      <c r="AC27" s="65"/>
    </row>
    <row r="28" spans="1:29" hidden="1">
      <c r="A28" s="65" t="s">
        <v>220</v>
      </c>
      <c r="B28" s="65" t="s">
        <v>153</v>
      </c>
      <c r="C28" s="65" t="s">
        <v>160</v>
      </c>
      <c r="D28" s="65" t="s">
        <v>155</v>
      </c>
      <c r="E28" s="65" t="s">
        <v>156</v>
      </c>
      <c r="F28" s="65">
        <v>20</v>
      </c>
      <c r="G28" s="65">
        <v>0</v>
      </c>
      <c r="H28" s="65">
        <v>20</v>
      </c>
      <c r="I28" s="65">
        <v>1</v>
      </c>
      <c r="J28" s="65"/>
      <c r="K28" s="65">
        <v>21</v>
      </c>
      <c r="L28" s="65"/>
      <c r="M28" s="65">
        <v>-3</v>
      </c>
      <c r="N28" s="65">
        <v>-8</v>
      </c>
      <c r="O28" s="65">
        <v>-10</v>
      </c>
      <c r="P28" s="65">
        <v>-24</v>
      </c>
      <c r="Q28" s="65">
        <v>-8</v>
      </c>
      <c r="R28" s="65">
        <v>-11</v>
      </c>
      <c r="S28" s="65">
        <v>-16</v>
      </c>
      <c r="T28" s="65">
        <v>-26</v>
      </c>
      <c r="U28" s="65">
        <v>-5</v>
      </c>
      <c r="V28" s="65">
        <v>-14</v>
      </c>
      <c r="W28" s="65">
        <v>-17</v>
      </c>
      <c r="X28" s="65">
        <v>-31</v>
      </c>
      <c r="Y28" s="65" t="s">
        <v>157</v>
      </c>
      <c r="Z28" s="65" t="s">
        <v>221</v>
      </c>
      <c r="AA28" s="105">
        <v>8470325</v>
      </c>
      <c r="AB28" s="65"/>
      <c r="AC28" s="65"/>
    </row>
    <row r="29" spans="1:29" hidden="1">
      <c r="A29" s="65" t="s">
        <v>222</v>
      </c>
      <c r="B29" s="65" t="s">
        <v>153</v>
      </c>
      <c r="C29" s="65" t="s">
        <v>160</v>
      </c>
      <c r="D29" s="65" t="s">
        <v>155</v>
      </c>
      <c r="E29" s="65" t="s">
        <v>156</v>
      </c>
      <c r="F29" s="65">
        <v>13</v>
      </c>
      <c r="G29" s="65"/>
      <c r="H29" s="65">
        <v>13</v>
      </c>
      <c r="I29" s="65">
        <v>8</v>
      </c>
      <c r="J29" s="65"/>
      <c r="K29" s="65">
        <v>21</v>
      </c>
      <c r="L29" s="65"/>
      <c r="M29" s="65">
        <v>-15</v>
      </c>
      <c r="N29" s="65">
        <v>-18</v>
      </c>
      <c r="O29" s="65">
        <v>-28</v>
      </c>
      <c r="P29" s="65">
        <v>-47</v>
      </c>
      <c r="Q29" s="65">
        <v>-10</v>
      </c>
      <c r="R29" s="65">
        <v>-18</v>
      </c>
      <c r="S29" s="65">
        <v>-27</v>
      </c>
      <c r="T29" s="65">
        <v>-48</v>
      </c>
      <c r="U29" s="65">
        <v>-1</v>
      </c>
      <c r="V29" s="65">
        <v>-13</v>
      </c>
      <c r="W29" s="65">
        <v>-21</v>
      </c>
      <c r="X29" s="65">
        <v>-45</v>
      </c>
      <c r="Y29" s="65" t="s">
        <v>157</v>
      </c>
      <c r="Z29" s="65" t="s">
        <v>223</v>
      </c>
      <c r="AA29" s="105">
        <v>1367087</v>
      </c>
      <c r="AB29" s="65"/>
      <c r="AC29" s="65"/>
    </row>
    <row r="30" spans="1:29" hidden="1">
      <c r="A30" s="65" t="s">
        <v>224</v>
      </c>
      <c r="B30" s="65" t="s">
        <v>153</v>
      </c>
      <c r="C30" s="65" t="s">
        <v>205</v>
      </c>
      <c r="D30" s="65" t="s">
        <v>206</v>
      </c>
      <c r="E30" s="65" t="s">
        <v>156</v>
      </c>
      <c r="F30" s="65">
        <v>15</v>
      </c>
      <c r="G30" s="65">
        <v>0</v>
      </c>
      <c r="H30" s="65">
        <v>15</v>
      </c>
      <c r="I30" s="65">
        <v>4</v>
      </c>
      <c r="J30" s="65"/>
      <c r="K30" s="65">
        <v>19</v>
      </c>
      <c r="L30" s="65"/>
      <c r="M30" s="65">
        <v>-2</v>
      </c>
      <c r="N30" s="65">
        <v>-8</v>
      </c>
      <c r="O30" s="65">
        <v>-10</v>
      </c>
      <c r="P30" s="65">
        <v>-19</v>
      </c>
      <c r="Q30" s="65">
        <v>-4</v>
      </c>
      <c r="R30" s="65">
        <v>-7</v>
      </c>
      <c r="S30" s="65">
        <v>-12</v>
      </c>
      <c r="T30" s="65">
        <v>-17</v>
      </c>
      <c r="U30" s="65">
        <v>-1</v>
      </c>
      <c r="V30" s="65">
        <v>-6</v>
      </c>
      <c r="W30" s="65">
        <v>-8</v>
      </c>
      <c r="X30" s="65">
        <v>-22</v>
      </c>
      <c r="Y30" s="65" t="s">
        <v>157</v>
      </c>
      <c r="Z30" s="65" t="s">
        <v>225</v>
      </c>
      <c r="AA30" s="105">
        <v>854933</v>
      </c>
      <c r="AB30" s="65"/>
      <c r="AC30" s="65"/>
    </row>
    <row r="31" spans="1:29" hidden="1">
      <c r="A31" s="65" t="s">
        <v>226</v>
      </c>
      <c r="B31" s="65" t="s">
        <v>153</v>
      </c>
      <c r="C31" s="65" t="s">
        <v>227</v>
      </c>
      <c r="D31" s="65" t="s">
        <v>228</v>
      </c>
      <c r="E31" s="65" t="s">
        <v>156</v>
      </c>
      <c r="F31" s="65">
        <v>7</v>
      </c>
      <c r="G31" s="65">
        <v>0</v>
      </c>
      <c r="H31" s="65">
        <v>7</v>
      </c>
      <c r="I31" s="65">
        <v>12</v>
      </c>
      <c r="J31" s="65"/>
      <c r="K31" s="65">
        <v>19</v>
      </c>
      <c r="L31" s="65"/>
      <c r="M31" s="65">
        <v>-5</v>
      </c>
      <c r="N31" s="65">
        <v>-9</v>
      </c>
      <c r="O31" s="65">
        <v>-11</v>
      </c>
      <c r="P31" s="65">
        <v>-24</v>
      </c>
      <c r="Q31" s="65">
        <v>-6</v>
      </c>
      <c r="R31" s="65">
        <v>-6</v>
      </c>
      <c r="S31" s="65">
        <v>-13</v>
      </c>
      <c r="T31" s="65">
        <v>-18</v>
      </c>
      <c r="U31" s="65">
        <v>-3</v>
      </c>
      <c r="V31" s="65">
        <v>-5</v>
      </c>
      <c r="W31" s="65">
        <v>-7</v>
      </c>
      <c r="X31" s="65">
        <v>-16</v>
      </c>
      <c r="Y31" s="65" t="s">
        <v>157</v>
      </c>
      <c r="Z31" s="65" t="s">
        <v>229</v>
      </c>
      <c r="AA31" s="105">
        <v>5480556</v>
      </c>
      <c r="AB31" s="65"/>
      <c r="AC31" s="65"/>
    </row>
    <row r="32" spans="1:29" hidden="1">
      <c r="A32" s="65" t="s">
        <v>230</v>
      </c>
      <c r="B32" s="65" t="s">
        <v>153</v>
      </c>
      <c r="C32" s="65" t="s">
        <v>167</v>
      </c>
      <c r="D32" s="65" t="s">
        <v>168</v>
      </c>
      <c r="E32" s="65" t="s">
        <v>156</v>
      </c>
      <c r="F32" s="65">
        <v>18</v>
      </c>
      <c r="G32" s="65">
        <v>0</v>
      </c>
      <c r="H32" s="65">
        <v>18</v>
      </c>
      <c r="I32" s="65"/>
      <c r="J32" s="65"/>
      <c r="K32" s="65">
        <v>18</v>
      </c>
      <c r="L32" s="65"/>
      <c r="M32" s="65">
        <v>-3</v>
      </c>
      <c r="N32" s="65">
        <v>-7</v>
      </c>
      <c r="O32" s="65">
        <v>-9</v>
      </c>
      <c r="P32" s="65">
        <v>-27</v>
      </c>
      <c r="Q32" s="65">
        <v>-9</v>
      </c>
      <c r="R32" s="65">
        <v>-13</v>
      </c>
      <c r="S32" s="65">
        <v>-14</v>
      </c>
      <c r="T32" s="65">
        <v>-29</v>
      </c>
      <c r="U32" s="65">
        <v>-5</v>
      </c>
      <c r="V32" s="65">
        <v>-11</v>
      </c>
      <c r="W32" s="65">
        <v>-13</v>
      </c>
      <c r="X32" s="65">
        <v>-24</v>
      </c>
      <c r="Y32" s="65" t="s">
        <v>157</v>
      </c>
      <c r="Z32" s="65" t="s">
        <v>231</v>
      </c>
      <c r="AA32" s="105">
        <v>6552962</v>
      </c>
      <c r="AB32" s="65"/>
      <c r="AC32" s="65"/>
    </row>
    <row r="33" spans="1:29" hidden="1">
      <c r="A33" s="65" t="s">
        <v>232</v>
      </c>
      <c r="B33" s="65" t="s">
        <v>153</v>
      </c>
      <c r="C33" s="65" t="s">
        <v>233</v>
      </c>
      <c r="D33" s="65" t="s">
        <v>234</v>
      </c>
      <c r="E33" s="65" t="s">
        <v>156</v>
      </c>
      <c r="F33" s="65">
        <v>16</v>
      </c>
      <c r="G33" s="65">
        <v>1</v>
      </c>
      <c r="H33" s="65">
        <v>17</v>
      </c>
      <c r="I33" s="65"/>
      <c r="J33" s="65"/>
      <c r="K33" s="65">
        <v>17</v>
      </c>
      <c r="L33" s="65"/>
      <c r="M33" s="65">
        <v>-7</v>
      </c>
      <c r="N33" s="65">
        <v>-10</v>
      </c>
      <c r="O33" s="65">
        <v>-11</v>
      </c>
      <c r="P33" s="65">
        <v>-23</v>
      </c>
      <c r="Q33" s="65">
        <v>-5</v>
      </c>
      <c r="R33" s="65">
        <v>-7</v>
      </c>
      <c r="S33" s="65">
        <v>-11</v>
      </c>
      <c r="T33" s="65">
        <v>-16</v>
      </c>
      <c r="U33" s="65">
        <v>-2</v>
      </c>
      <c r="V33" s="65">
        <v>-8</v>
      </c>
      <c r="W33" s="65">
        <v>-9</v>
      </c>
      <c r="X33" s="65">
        <v>-13</v>
      </c>
      <c r="Y33" s="65" t="s">
        <v>157</v>
      </c>
      <c r="Z33" s="65" t="s">
        <v>235</v>
      </c>
      <c r="AA33" s="105">
        <v>1805491</v>
      </c>
      <c r="AB33" s="65"/>
      <c r="AC33" s="65"/>
    </row>
    <row r="34" spans="1:29" hidden="1">
      <c r="A34" s="65" t="s">
        <v>236</v>
      </c>
      <c r="B34" s="65" t="s">
        <v>153</v>
      </c>
      <c r="C34" s="65" t="s">
        <v>163</v>
      </c>
      <c r="D34" s="65" t="s">
        <v>164</v>
      </c>
      <c r="E34" s="65" t="s">
        <v>156</v>
      </c>
      <c r="F34" s="65">
        <v>9</v>
      </c>
      <c r="G34" s="65">
        <v>2</v>
      </c>
      <c r="H34" s="65">
        <v>11</v>
      </c>
      <c r="I34" s="65">
        <v>6</v>
      </c>
      <c r="J34" s="65"/>
      <c r="K34" s="65">
        <v>17</v>
      </c>
      <c r="L34" s="65"/>
      <c r="M34" s="65">
        <v>-6</v>
      </c>
      <c r="N34" s="65">
        <v>-9</v>
      </c>
      <c r="O34" s="65">
        <v>-16</v>
      </c>
      <c r="P34" s="65">
        <v>-25</v>
      </c>
      <c r="Q34" s="65">
        <v>-1</v>
      </c>
      <c r="R34" s="65">
        <v>-2</v>
      </c>
      <c r="S34" s="65">
        <v>-6</v>
      </c>
      <c r="T34" s="65">
        <v>-9</v>
      </c>
      <c r="U34" s="65">
        <v>-4</v>
      </c>
      <c r="V34" s="65">
        <v>-8</v>
      </c>
      <c r="W34" s="65">
        <v>-10</v>
      </c>
      <c r="X34" s="65">
        <v>-16</v>
      </c>
      <c r="Y34" s="65" t="s">
        <v>157</v>
      </c>
      <c r="Z34" s="65" t="s">
        <v>237</v>
      </c>
      <c r="AA34" s="105">
        <v>1156546</v>
      </c>
      <c r="AB34" s="65"/>
      <c r="AC34" s="65"/>
    </row>
    <row r="35" spans="1:29" hidden="1">
      <c r="A35" s="65" t="s">
        <v>238</v>
      </c>
      <c r="B35" s="65" t="s">
        <v>153</v>
      </c>
      <c r="C35" s="65" t="s">
        <v>163</v>
      </c>
      <c r="D35" s="65" t="s">
        <v>164</v>
      </c>
      <c r="E35" s="65" t="s">
        <v>156</v>
      </c>
      <c r="F35" s="65">
        <v>15</v>
      </c>
      <c r="G35" s="65">
        <v>0</v>
      </c>
      <c r="H35" s="65">
        <v>15</v>
      </c>
      <c r="I35" s="65">
        <v>2</v>
      </c>
      <c r="J35" s="65"/>
      <c r="K35" s="65">
        <v>17</v>
      </c>
      <c r="L35" s="65"/>
      <c r="M35" s="65">
        <v>-11</v>
      </c>
      <c r="N35" s="65">
        <v>-16</v>
      </c>
      <c r="O35" s="65">
        <v>-21</v>
      </c>
      <c r="P35" s="65">
        <v>-42</v>
      </c>
      <c r="Q35" s="65">
        <v>-3</v>
      </c>
      <c r="R35" s="65">
        <v>-11</v>
      </c>
      <c r="S35" s="65">
        <v>-13</v>
      </c>
      <c r="T35" s="65">
        <v>-21</v>
      </c>
      <c r="U35" s="65">
        <v>-6</v>
      </c>
      <c r="V35" s="65">
        <v>-15</v>
      </c>
      <c r="W35" s="65">
        <v>-15</v>
      </c>
      <c r="X35" s="65">
        <v>-31</v>
      </c>
      <c r="Y35" s="65" t="s">
        <v>157</v>
      </c>
      <c r="Z35" s="65" t="s">
        <v>239</v>
      </c>
      <c r="AA35" s="105">
        <v>1353083</v>
      </c>
      <c r="AB35" s="65"/>
      <c r="AC35" s="65"/>
    </row>
    <row r="36" spans="1:29" hidden="1">
      <c r="A36" s="65" t="s">
        <v>240</v>
      </c>
      <c r="B36" s="65" t="s">
        <v>153</v>
      </c>
      <c r="C36" s="65" t="s">
        <v>227</v>
      </c>
      <c r="D36" s="65" t="s">
        <v>228</v>
      </c>
      <c r="E36" s="65" t="s">
        <v>156</v>
      </c>
      <c r="F36" s="65">
        <v>9</v>
      </c>
      <c r="G36" s="65">
        <v>0</v>
      </c>
      <c r="H36" s="65">
        <v>9</v>
      </c>
      <c r="I36" s="65">
        <v>8</v>
      </c>
      <c r="J36" s="65"/>
      <c r="K36" s="65">
        <v>17</v>
      </c>
      <c r="L36" s="65"/>
      <c r="M36" s="65">
        <v>-6</v>
      </c>
      <c r="N36" s="65">
        <v>-7</v>
      </c>
      <c r="O36" s="65">
        <v>-9</v>
      </c>
      <c r="P36" s="65">
        <v>-20</v>
      </c>
      <c r="Q36" s="65">
        <v>-2</v>
      </c>
      <c r="R36" s="65">
        <v>-5</v>
      </c>
      <c r="S36" s="65">
        <v>-6</v>
      </c>
      <c r="T36" s="65">
        <v>-9</v>
      </c>
      <c r="U36" s="65">
        <v>-2</v>
      </c>
      <c r="V36" s="65">
        <v>-3</v>
      </c>
      <c r="W36" s="65">
        <v>-6</v>
      </c>
      <c r="X36" s="65">
        <v>-7</v>
      </c>
      <c r="Y36" s="65" t="s">
        <v>157</v>
      </c>
      <c r="Z36" s="65" t="s">
        <v>241</v>
      </c>
      <c r="AA36" s="105">
        <v>5780678</v>
      </c>
      <c r="AB36" s="65"/>
      <c r="AC36" s="65"/>
    </row>
    <row r="37" spans="1:29" hidden="1">
      <c r="A37" s="65" t="s">
        <v>242</v>
      </c>
      <c r="B37" s="65" t="s">
        <v>153</v>
      </c>
      <c r="C37" s="65" t="s">
        <v>167</v>
      </c>
      <c r="D37" s="65" t="s">
        <v>168</v>
      </c>
      <c r="E37" s="65" t="s">
        <v>156</v>
      </c>
      <c r="F37" s="65">
        <v>14</v>
      </c>
      <c r="G37" s="65">
        <v>1</v>
      </c>
      <c r="H37" s="65">
        <v>15</v>
      </c>
      <c r="I37" s="65">
        <v>2</v>
      </c>
      <c r="J37" s="65"/>
      <c r="K37" s="65">
        <v>17</v>
      </c>
      <c r="L37" s="65"/>
      <c r="M37" s="65">
        <v>-4</v>
      </c>
      <c r="N37" s="65">
        <v>-9</v>
      </c>
      <c r="O37" s="65">
        <v>-12</v>
      </c>
      <c r="P37" s="65">
        <v>-17</v>
      </c>
      <c r="Q37" s="65">
        <v>-2</v>
      </c>
      <c r="R37" s="65">
        <v>-5</v>
      </c>
      <c r="S37" s="65">
        <v>-9</v>
      </c>
      <c r="T37" s="65">
        <v>-29</v>
      </c>
      <c r="U37" s="65">
        <v>-1</v>
      </c>
      <c r="V37" s="65">
        <v>-6</v>
      </c>
      <c r="W37" s="65">
        <v>-8</v>
      </c>
      <c r="X37" s="65">
        <v>-22</v>
      </c>
      <c r="Y37" s="65" t="s">
        <v>157</v>
      </c>
      <c r="Z37" s="65" t="s">
        <v>243</v>
      </c>
      <c r="AA37" s="105">
        <v>7207886</v>
      </c>
      <c r="AB37" s="65"/>
      <c r="AC37" s="65"/>
    </row>
    <row r="38" spans="1:29" hidden="1">
      <c r="A38" s="65" t="s">
        <v>244</v>
      </c>
      <c r="B38" s="65" t="s">
        <v>153</v>
      </c>
      <c r="C38" s="65" t="s">
        <v>245</v>
      </c>
      <c r="D38" s="65" t="s">
        <v>246</v>
      </c>
      <c r="E38" s="65" t="s">
        <v>156</v>
      </c>
      <c r="F38" s="65">
        <v>8</v>
      </c>
      <c r="G38" s="65"/>
      <c r="H38" s="65">
        <v>8</v>
      </c>
      <c r="I38" s="65">
        <v>8</v>
      </c>
      <c r="J38" s="65"/>
      <c r="K38" s="65">
        <v>16</v>
      </c>
      <c r="L38" s="65"/>
      <c r="M38" s="65">
        <v>-32</v>
      </c>
      <c r="N38" s="65">
        <v>-32</v>
      </c>
      <c r="O38" s="65">
        <v>-48</v>
      </c>
      <c r="P38" s="65">
        <v>-79</v>
      </c>
      <c r="Q38" s="65">
        <v>-16</v>
      </c>
      <c r="R38" s="65">
        <v>-24</v>
      </c>
      <c r="S38" s="65">
        <v>-40</v>
      </c>
      <c r="T38" s="65">
        <v>-70</v>
      </c>
      <c r="U38" s="65">
        <v>-16</v>
      </c>
      <c r="V38" s="65">
        <v>-32</v>
      </c>
      <c r="W38" s="65">
        <v>-32</v>
      </c>
      <c r="X38" s="65">
        <v>-48</v>
      </c>
      <c r="Y38" s="65" t="s">
        <v>157</v>
      </c>
      <c r="Z38" s="65" t="s">
        <v>247</v>
      </c>
      <c r="AA38" s="105">
        <v>676177</v>
      </c>
      <c r="AB38" s="65"/>
      <c r="AC38" s="65"/>
    </row>
    <row r="39" spans="1:29" hidden="1">
      <c r="A39" s="65" t="s">
        <v>248</v>
      </c>
      <c r="B39" s="65" t="s">
        <v>153</v>
      </c>
      <c r="C39" s="65" t="s">
        <v>249</v>
      </c>
      <c r="D39" s="65" t="s">
        <v>250</v>
      </c>
      <c r="E39" s="65" t="s">
        <v>156</v>
      </c>
      <c r="F39" s="65">
        <v>10</v>
      </c>
      <c r="G39" s="65"/>
      <c r="H39" s="65">
        <v>10</v>
      </c>
      <c r="I39" s="65">
        <v>6</v>
      </c>
      <c r="J39" s="65"/>
      <c r="K39" s="65">
        <v>16</v>
      </c>
      <c r="L39" s="65"/>
      <c r="M39" s="65">
        <v>-9</v>
      </c>
      <c r="N39" s="65">
        <v>-13</v>
      </c>
      <c r="O39" s="65">
        <v>-15</v>
      </c>
      <c r="P39" s="65">
        <v>-22</v>
      </c>
      <c r="Q39" s="65">
        <v>-5</v>
      </c>
      <c r="R39" s="65">
        <v>-12</v>
      </c>
      <c r="S39" s="65">
        <v>-13</v>
      </c>
      <c r="T39" s="65">
        <v>-22</v>
      </c>
      <c r="U39" s="65">
        <v>-9</v>
      </c>
      <c r="V39" s="65">
        <v>-14</v>
      </c>
      <c r="W39" s="65">
        <v>-17</v>
      </c>
      <c r="X39" s="65">
        <v>-23</v>
      </c>
      <c r="Y39" s="65" t="s">
        <v>157</v>
      </c>
      <c r="Z39" s="65" t="s">
        <v>251</v>
      </c>
      <c r="AA39" s="105">
        <v>1223488</v>
      </c>
      <c r="AB39" s="65"/>
      <c r="AC39" s="65"/>
    </row>
    <row r="40" spans="1:29" hidden="1">
      <c r="A40" s="65" t="s">
        <v>252</v>
      </c>
      <c r="B40" s="65" t="s">
        <v>153</v>
      </c>
      <c r="C40" s="65" t="s">
        <v>205</v>
      </c>
      <c r="D40" s="65" t="s">
        <v>206</v>
      </c>
      <c r="E40" s="65" t="s">
        <v>156</v>
      </c>
      <c r="F40" s="65">
        <v>5</v>
      </c>
      <c r="G40" s="65"/>
      <c r="H40" s="65">
        <v>5</v>
      </c>
      <c r="I40" s="65">
        <v>11</v>
      </c>
      <c r="J40" s="65"/>
      <c r="K40" s="65">
        <v>16</v>
      </c>
      <c r="L40" s="65"/>
      <c r="M40" s="65">
        <v>-4</v>
      </c>
      <c r="N40" s="65">
        <v>-10</v>
      </c>
      <c r="O40" s="65">
        <v>-14</v>
      </c>
      <c r="P40" s="65">
        <v>-27</v>
      </c>
      <c r="Q40" s="65"/>
      <c r="R40" s="65">
        <v>-3</v>
      </c>
      <c r="S40" s="65">
        <v>-10</v>
      </c>
      <c r="T40" s="65">
        <v>-12</v>
      </c>
      <c r="U40" s="65"/>
      <c r="V40" s="65">
        <v>-2</v>
      </c>
      <c r="W40" s="65">
        <v>-4</v>
      </c>
      <c r="X40" s="65">
        <v>-11</v>
      </c>
      <c r="Y40" s="65" t="s">
        <v>157</v>
      </c>
      <c r="Z40" s="65" t="s">
        <v>253</v>
      </c>
      <c r="AA40" s="105">
        <v>6980939</v>
      </c>
      <c r="AB40" s="65"/>
      <c r="AC40" s="65"/>
    </row>
    <row r="41" spans="1:29" hidden="1">
      <c r="A41" s="65" t="s">
        <v>254</v>
      </c>
      <c r="B41" s="65" t="s">
        <v>153</v>
      </c>
      <c r="C41" s="65" t="s">
        <v>167</v>
      </c>
      <c r="D41" s="65" t="s">
        <v>168</v>
      </c>
      <c r="E41" s="65" t="s">
        <v>156</v>
      </c>
      <c r="F41" s="65">
        <v>14</v>
      </c>
      <c r="G41" s="65">
        <v>0</v>
      </c>
      <c r="H41" s="65">
        <v>14</v>
      </c>
      <c r="I41" s="65">
        <v>2</v>
      </c>
      <c r="J41" s="65"/>
      <c r="K41" s="65">
        <v>16</v>
      </c>
      <c r="L41" s="65"/>
      <c r="M41" s="65">
        <v>-2</v>
      </c>
      <c r="N41" s="65">
        <v>-7</v>
      </c>
      <c r="O41" s="65">
        <v>-11</v>
      </c>
      <c r="P41" s="65">
        <v>-21</v>
      </c>
      <c r="Q41" s="65">
        <v>-2</v>
      </c>
      <c r="R41" s="65">
        <v>-2</v>
      </c>
      <c r="S41" s="65">
        <v>-4</v>
      </c>
      <c r="T41" s="65">
        <v>-13</v>
      </c>
      <c r="U41" s="65">
        <v>-4</v>
      </c>
      <c r="V41" s="65">
        <v>-6</v>
      </c>
      <c r="W41" s="65">
        <v>-7</v>
      </c>
      <c r="X41" s="65">
        <v>-16</v>
      </c>
      <c r="Y41" s="65" t="s">
        <v>157</v>
      </c>
      <c r="Z41" s="65" t="s">
        <v>255</v>
      </c>
      <c r="AA41" s="105">
        <v>7290465</v>
      </c>
      <c r="AB41" s="65"/>
      <c r="AC41" s="65"/>
    </row>
    <row r="42" spans="1:29" hidden="1">
      <c r="A42" s="65" t="s">
        <v>256</v>
      </c>
      <c r="B42" s="65" t="s">
        <v>153</v>
      </c>
      <c r="C42" s="65" t="s">
        <v>257</v>
      </c>
      <c r="D42" s="65" t="s">
        <v>250</v>
      </c>
      <c r="E42" s="65" t="s">
        <v>156</v>
      </c>
      <c r="F42" s="65">
        <v>10</v>
      </c>
      <c r="G42" s="65">
        <v>1</v>
      </c>
      <c r="H42" s="65">
        <v>11</v>
      </c>
      <c r="I42" s="65">
        <v>4</v>
      </c>
      <c r="J42" s="65"/>
      <c r="K42" s="65">
        <v>15</v>
      </c>
      <c r="L42" s="65"/>
      <c r="M42" s="65">
        <v>-5</v>
      </c>
      <c r="N42" s="65">
        <v>-11</v>
      </c>
      <c r="O42" s="65">
        <v>-18</v>
      </c>
      <c r="P42" s="65">
        <v>-26</v>
      </c>
      <c r="Q42" s="65">
        <v>-2</v>
      </c>
      <c r="R42" s="65">
        <v>-5</v>
      </c>
      <c r="S42" s="65">
        <v>-7</v>
      </c>
      <c r="T42" s="65">
        <v>-13</v>
      </c>
      <c r="U42" s="65">
        <v>-6</v>
      </c>
      <c r="V42" s="65">
        <v>-10</v>
      </c>
      <c r="W42" s="65">
        <v>-13</v>
      </c>
      <c r="X42" s="65">
        <v>-17</v>
      </c>
      <c r="Y42" s="65" t="s">
        <v>157</v>
      </c>
      <c r="Z42" s="65" t="s">
        <v>258</v>
      </c>
      <c r="AA42" s="105">
        <v>9865589</v>
      </c>
      <c r="AB42" s="65"/>
      <c r="AC42" s="65"/>
    </row>
    <row r="43" spans="1:29" hidden="1">
      <c r="A43" s="65" t="s">
        <v>259</v>
      </c>
      <c r="B43" s="65" t="s">
        <v>153</v>
      </c>
      <c r="C43" s="65" t="s">
        <v>154</v>
      </c>
      <c r="D43" s="65" t="s">
        <v>155</v>
      </c>
      <c r="E43" s="65" t="s">
        <v>156</v>
      </c>
      <c r="F43" s="65">
        <v>7</v>
      </c>
      <c r="G43" s="65">
        <v>1</v>
      </c>
      <c r="H43" s="65">
        <v>8</v>
      </c>
      <c r="I43" s="65">
        <v>7</v>
      </c>
      <c r="J43" s="65"/>
      <c r="K43" s="65">
        <v>15</v>
      </c>
      <c r="L43" s="65"/>
      <c r="M43" s="65">
        <v>-8</v>
      </c>
      <c r="N43" s="65">
        <v>-12</v>
      </c>
      <c r="O43" s="65">
        <v>-17</v>
      </c>
      <c r="P43" s="65">
        <v>-27</v>
      </c>
      <c r="Q43" s="65">
        <v>-4</v>
      </c>
      <c r="R43" s="65">
        <v>-8</v>
      </c>
      <c r="S43" s="65">
        <v>-10</v>
      </c>
      <c r="T43" s="65">
        <v>-14</v>
      </c>
      <c r="U43" s="65">
        <v>-6</v>
      </c>
      <c r="V43" s="65">
        <v>-10</v>
      </c>
      <c r="W43" s="65">
        <v>-16</v>
      </c>
      <c r="X43" s="65">
        <v>-25</v>
      </c>
      <c r="Y43" s="65" t="s">
        <v>157</v>
      </c>
      <c r="Z43" s="65" t="s">
        <v>260</v>
      </c>
      <c r="AA43" s="105">
        <v>1043585</v>
      </c>
      <c r="AB43" s="65"/>
      <c r="AC43" s="65"/>
    </row>
    <row r="44" spans="1:29" hidden="1">
      <c r="A44" s="65" t="s">
        <v>261</v>
      </c>
      <c r="B44" s="65" t="s">
        <v>153</v>
      </c>
      <c r="C44" s="65" t="s">
        <v>160</v>
      </c>
      <c r="D44" s="65" t="s">
        <v>155</v>
      </c>
      <c r="E44" s="65" t="s">
        <v>156</v>
      </c>
      <c r="F44" s="65">
        <v>12</v>
      </c>
      <c r="G44" s="65"/>
      <c r="H44" s="65">
        <v>12</v>
      </c>
      <c r="I44" s="65">
        <v>5</v>
      </c>
      <c r="J44" s="65">
        <v>-2</v>
      </c>
      <c r="K44" s="65">
        <v>15</v>
      </c>
      <c r="L44" s="65"/>
      <c r="M44" s="65">
        <v>-4</v>
      </c>
      <c r="N44" s="65">
        <v>-6</v>
      </c>
      <c r="O44" s="65">
        <v>-10</v>
      </c>
      <c r="P44" s="65">
        <v>-20</v>
      </c>
      <c r="Q44" s="65">
        <v>-3</v>
      </c>
      <c r="R44" s="65">
        <v>-7</v>
      </c>
      <c r="S44" s="65">
        <v>-11</v>
      </c>
      <c r="T44" s="65">
        <v>-24</v>
      </c>
      <c r="U44" s="65">
        <v>-10</v>
      </c>
      <c r="V44" s="65">
        <v>-11</v>
      </c>
      <c r="W44" s="65">
        <v>-14</v>
      </c>
      <c r="X44" s="65">
        <v>-20</v>
      </c>
      <c r="Y44" s="65" t="s">
        <v>157</v>
      </c>
      <c r="Z44" s="65" t="s">
        <v>262</v>
      </c>
      <c r="AA44" s="105">
        <v>8426961</v>
      </c>
      <c r="AB44" s="65"/>
      <c r="AC44" s="65"/>
    </row>
    <row r="45" spans="1:29" hidden="1">
      <c r="A45" s="65" t="s">
        <v>263</v>
      </c>
      <c r="B45" s="65" t="s">
        <v>153</v>
      </c>
      <c r="C45" s="65" t="s">
        <v>233</v>
      </c>
      <c r="D45" s="65" t="s">
        <v>234</v>
      </c>
      <c r="E45" s="65" t="s">
        <v>156</v>
      </c>
      <c r="F45" s="65">
        <v>14</v>
      </c>
      <c r="G45" s="65"/>
      <c r="H45" s="65">
        <v>14</v>
      </c>
      <c r="I45" s="65"/>
      <c r="J45" s="65"/>
      <c r="K45" s="65">
        <v>14</v>
      </c>
      <c r="L45" s="65"/>
      <c r="M45" s="65">
        <v>-1</v>
      </c>
      <c r="N45" s="65">
        <v>-2</v>
      </c>
      <c r="O45" s="65">
        <v>-4</v>
      </c>
      <c r="P45" s="65">
        <v>-9</v>
      </c>
      <c r="Q45" s="65">
        <v>-2</v>
      </c>
      <c r="R45" s="65">
        <v>-2</v>
      </c>
      <c r="S45" s="65">
        <v>-6</v>
      </c>
      <c r="T45" s="65">
        <v>-8</v>
      </c>
      <c r="U45" s="65">
        <v>-4</v>
      </c>
      <c r="V45" s="65">
        <v>-5</v>
      </c>
      <c r="W45" s="65">
        <v>-5</v>
      </c>
      <c r="X45" s="65">
        <v>-9</v>
      </c>
      <c r="Y45" s="65" t="s">
        <v>157</v>
      </c>
      <c r="Z45" s="65" t="s">
        <v>264</v>
      </c>
      <c r="AA45" s="105">
        <v>2244209</v>
      </c>
      <c r="AB45" s="65"/>
      <c r="AC45" s="65"/>
    </row>
    <row r="46" spans="1:29" hidden="1">
      <c r="A46" s="65" t="s">
        <v>265</v>
      </c>
      <c r="B46" s="65" t="s">
        <v>153</v>
      </c>
      <c r="C46" s="65" t="s">
        <v>227</v>
      </c>
      <c r="D46" s="65" t="s">
        <v>228</v>
      </c>
      <c r="E46" s="65" t="s">
        <v>156</v>
      </c>
      <c r="F46" s="65">
        <v>9</v>
      </c>
      <c r="G46" s="65"/>
      <c r="H46" s="65">
        <v>9</v>
      </c>
      <c r="I46" s="65">
        <v>5</v>
      </c>
      <c r="J46" s="65"/>
      <c r="K46" s="65">
        <v>14</v>
      </c>
      <c r="L46" s="65"/>
      <c r="M46" s="65">
        <v>-4</v>
      </c>
      <c r="N46" s="65">
        <v>-8</v>
      </c>
      <c r="O46" s="65">
        <v>-8</v>
      </c>
      <c r="P46" s="65">
        <v>-15</v>
      </c>
      <c r="Q46" s="65">
        <v>-3</v>
      </c>
      <c r="R46" s="65">
        <v>-6</v>
      </c>
      <c r="S46" s="65">
        <v>-8</v>
      </c>
      <c r="T46" s="65">
        <v>-11</v>
      </c>
      <c r="U46" s="65">
        <v>-5</v>
      </c>
      <c r="V46" s="65">
        <v>-5</v>
      </c>
      <c r="W46" s="65">
        <v>-7</v>
      </c>
      <c r="X46" s="65">
        <v>-16</v>
      </c>
      <c r="Y46" s="65" t="s">
        <v>157</v>
      </c>
      <c r="Z46" s="65" t="s">
        <v>266</v>
      </c>
      <c r="AA46" s="105">
        <v>5605093</v>
      </c>
      <c r="AB46" s="65"/>
      <c r="AC46" s="65"/>
    </row>
    <row r="47" spans="1:29" hidden="1">
      <c r="A47" s="65" t="s">
        <v>267</v>
      </c>
      <c r="B47" s="65" t="s">
        <v>153</v>
      </c>
      <c r="C47" s="65" t="s">
        <v>177</v>
      </c>
      <c r="D47" s="65" t="s">
        <v>178</v>
      </c>
      <c r="E47" s="65" t="s">
        <v>156</v>
      </c>
      <c r="F47" s="65">
        <v>13</v>
      </c>
      <c r="G47" s="65"/>
      <c r="H47" s="65">
        <v>13</v>
      </c>
      <c r="I47" s="65"/>
      <c r="J47" s="65"/>
      <c r="K47" s="65">
        <v>13</v>
      </c>
      <c r="L47" s="65"/>
      <c r="M47" s="65"/>
      <c r="N47" s="65"/>
      <c r="O47" s="65">
        <v>-1</v>
      </c>
      <c r="P47" s="65">
        <v>-7</v>
      </c>
      <c r="Q47" s="65">
        <v>-2</v>
      </c>
      <c r="R47" s="65">
        <v>-4</v>
      </c>
      <c r="S47" s="65">
        <v>-6</v>
      </c>
      <c r="T47" s="65">
        <v>-6</v>
      </c>
      <c r="U47" s="65">
        <v>-1</v>
      </c>
      <c r="V47" s="65">
        <v>-3</v>
      </c>
      <c r="W47" s="65">
        <v>-5</v>
      </c>
      <c r="X47" s="65">
        <v>-11</v>
      </c>
      <c r="Y47" s="65" t="s">
        <v>157</v>
      </c>
      <c r="Z47" s="65" t="s">
        <v>268</v>
      </c>
      <c r="AA47" s="105">
        <v>1106226</v>
      </c>
      <c r="AB47" s="65"/>
      <c r="AC47" s="65"/>
    </row>
    <row r="48" spans="1:29" hidden="1">
      <c r="A48" s="65" t="s">
        <v>269</v>
      </c>
      <c r="B48" s="65" t="s">
        <v>153</v>
      </c>
      <c r="C48" s="65" t="s">
        <v>160</v>
      </c>
      <c r="D48" s="65" t="s">
        <v>155</v>
      </c>
      <c r="E48" s="65" t="s">
        <v>156</v>
      </c>
      <c r="F48" s="65">
        <v>11</v>
      </c>
      <c r="G48" s="65">
        <v>0</v>
      </c>
      <c r="H48" s="65">
        <v>11</v>
      </c>
      <c r="I48" s="65">
        <v>2</v>
      </c>
      <c r="J48" s="65"/>
      <c r="K48" s="65">
        <v>13</v>
      </c>
      <c r="L48" s="65"/>
      <c r="M48" s="65">
        <v>-7</v>
      </c>
      <c r="N48" s="65">
        <v>-12</v>
      </c>
      <c r="O48" s="65">
        <v>-17</v>
      </c>
      <c r="P48" s="65">
        <v>-23</v>
      </c>
      <c r="Q48" s="65">
        <v>-4</v>
      </c>
      <c r="R48" s="65">
        <v>-5</v>
      </c>
      <c r="S48" s="65">
        <v>-8</v>
      </c>
      <c r="T48" s="65">
        <v>-18</v>
      </c>
      <c r="U48" s="65">
        <v>-6</v>
      </c>
      <c r="V48" s="65">
        <v>-15</v>
      </c>
      <c r="W48" s="65">
        <v>-16</v>
      </c>
      <c r="X48" s="65">
        <v>-20</v>
      </c>
      <c r="Y48" s="65" t="s">
        <v>157</v>
      </c>
      <c r="Z48" s="65" t="s">
        <v>270</v>
      </c>
      <c r="AA48" s="105">
        <v>6930653</v>
      </c>
      <c r="AB48" s="65"/>
      <c r="AC48" s="65"/>
    </row>
    <row r="49" spans="1:29" hidden="1">
      <c r="A49" s="65" t="s">
        <v>271</v>
      </c>
      <c r="B49" s="65" t="s">
        <v>153</v>
      </c>
      <c r="C49" s="65" t="s">
        <v>272</v>
      </c>
      <c r="D49" s="65" t="s">
        <v>164</v>
      </c>
      <c r="E49" s="65" t="s">
        <v>156</v>
      </c>
      <c r="F49" s="65">
        <v>11</v>
      </c>
      <c r="G49" s="65">
        <v>1</v>
      </c>
      <c r="H49" s="65">
        <v>12</v>
      </c>
      <c r="I49" s="65"/>
      <c r="J49" s="65"/>
      <c r="K49" s="65">
        <v>12</v>
      </c>
      <c r="L49" s="65"/>
      <c r="M49" s="65">
        <v>1</v>
      </c>
      <c r="N49" s="65">
        <v>1</v>
      </c>
      <c r="O49" s="65">
        <v>1</v>
      </c>
      <c r="P49" s="65">
        <v>-6</v>
      </c>
      <c r="Q49" s="65">
        <v>-3</v>
      </c>
      <c r="R49" s="65">
        <v>-5</v>
      </c>
      <c r="S49" s="65">
        <v>-5</v>
      </c>
      <c r="T49" s="65">
        <v>-9</v>
      </c>
      <c r="U49" s="65">
        <v>-1</v>
      </c>
      <c r="V49" s="65">
        <v>-3</v>
      </c>
      <c r="W49" s="65">
        <v>-4</v>
      </c>
      <c r="X49" s="65">
        <v>-6</v>
      </c>
      <c r="Y49" s="65" t="s">
        <v>157</v>
      </c>
      <c r="Z49" s="65"/>
      <c r="AA49" s="65"/>
      <c r="AB49" s="65"/>
      <c r="AC49" s="65"/>
    </row>
    <row r="50" spans="1:29" hidden="1">
      <c r="A50" s="65" t="s">
        <v>273</v>
      </c>
      <c r="B50" s="65" t="s">
        <v>153</v>
      </c>
      <c r="C50" s="65" t="s">
        <v>274</v>
      </c>
      <c r="D50" s="65" t="s">
        <v>275</v>
      </c>
      <c r="E50" s="65" t="s">
        <v>156</v>
      </c>
      <c r="F50" s="65">
        <v>8</v>
      </c>
      <c r="G50" s="65">
        <v>1</v>
      </c>
      <c r="H50" s="65">
        <v>9</v>
      </c>
      <c r="I50" s="65">
        <v>3</v>
      </c>
      <c r="J50" s="65"/>
      <c r="K50" s="65">
        <v>12</v>
      </c>
      <c r="L50" s="65"/>
      <c r="M50" s="65">
        <v>-7</v>
      </c>
      <c r="N50" s="65">
        <v>-10</v>
      </c>
      <c r="O50" s="65">
        <v>-10</v>
      </c>
      <c r="P50" s="65">
        <v>-23</v>
      </c>
      <c r="Q50" s="65">
        <v>-5</v>
      </c>
      <c r="R50" s="65">
        <v>-7</v>
      </c>
      <c r="S50" s="65">
        <v>-8</v>
      </c>
      <c r="T50" s="65">
        <v>-23</v>
      </c>
      <c r="U50" s="65">
        <v>-6</v>
      </c>
      <c r="V50" s="65">
        <v>-8</v>
      </c>
      <c r="W50" s="65">
        <v>-10</v>
      </c>
      <c r="X50" s="65">
        <v>-18</v>
      </c>
      <c r="Y50" s="65" t="s">
        <v>157</v>
      </c>
      <c r="Z50" s="65" t="s">
        <v>276</v>
      </c>
      <c r="AA50" s="105">
        <v>8632553</v>
      </c>
      <c r="AB50" s="65"/>
      <c r="AC50" s="65"/>
    </row>
    <row r="51" spans="1:29" hidden="1">
      <c r="A51" s="65" t="s">
        <v>277</v>
      </c>
      <c r="B51" s="65" t="s">
        <v>153</v>
      </c>
      <c r="C51" s="65" t="s">
        <v>274</v>
      </c>
      <c r="D51" s="65" t="s">
        <v>275</v>
      </c>
      <c r="E51" s="65" t="s">
        <v>156</v>
      </c>
      <c r="F51" s="65">
        <v>12</v>
      </c>
      <c r="G51" s="65"/>
      <c r="H51" s="65">
        <v>12</v>
      </c>
      <c r="I51" s="65"/>
      <c r="J51" s="65"/>
      <c r="K51" s="65">
        <v>12</v>
      </c>
      <c r="L51" s="65"/>
      <c r="M51" s="65"/>
      <c r="N51" s="65">
        <v>1</v>
      </c>
      <c r="O51" s="65">
        <v>-2</v>
      </c>
      <c r="P51" s="65">
        <v>-7</v>
      </c>
      <c r="Q51" s="65"/>
      <c r="R51" s="65"/>
      <c r="S51" s="65"/>
      <c r="T51" s="65">
        <v>-3</v>
      </c>
      <c r="U51" s="65">
        <v>-2</v>
      </c>
      <c r="V51" s="65">
        <v>-3</v>
      </c>
      <c r="W51" s="65">
        <v>-2</v>
      </c>
      <c r="X51" s="65">
        <v>-5</v>
      </c>
      <c r="Y51" s="65" t="s">
        <v>157</v>
      </c>
      <c r="Z51" s="65" t="s">
        <v>278</v>
      </c>
      <c r="AA51" s="105">
        <v>896698</v>
      </c>
      <c r="AB51" s="65"/>
      <c r="AC51" s="65"/>
    </row>
    <row r="52" spans="1:29" hidden="1">
      <c r="A52" s="65" t="s">
        <v>279</v>
      </c>
      <c r="B52" s="65" t="s">
        <v>153</v>
      </c>
      <c r="C52" s="65" t="s">
        <v>249</v>
      </c>
      <c r="D52" s="65" t="s">
        <v>250</v>
      </c>
      <c r="E52" s="65" t="s">
        <v>156</v>
      </c>
      <c r="F52" s="65">
        <v>11</v>
      </c>
      <c r="G52" s="65">
        <v>0</v>
      </c>
      <c r="H52" s="65">
        <v>11</v>
      </c>
      <c r="I52" s="65">
        <v>1</v>
      </c>
      <c r="J52" s="65"/>
      <c r="K52" s="65">
        <v>12</v>
      </c>
      <c r="L52" s="65"/>
      <c r="M52" s="65"/>
      <c r="N52" s="65"/>
      <c r="O52" s="65">
        <v>-1</v>
      </c>
      <c r="P52" s="65">
        <v>-8</v>
      </c>
      <c r="Q52" s="65"/>
      <c r="R52" s="65">
        <v>-1</v>
      </c>
      <c r="S52" s="65">
        <v>-3</v>
      </c>
      <c r="T52" s="65">
        <v>-8</v>
      </c>
      <c r="U52" s="65">
        <v>-1</v>
      </c>
      <c r="V52" s="65">
        <v>-4</v>
      </c>
      <c r="W52" s="65">
        <v>-4</v>
      </c>
      <c r="X52" s="65">
        <v>-5</v>
      </c>
      <c r="Y52" s="65" t="s">
        <v>157</v>
      </c>
      <c r="Z52" s="65" t="s">
        <v>280</v>
      </c>
      <c r="AA52" s="105">
        <v>1364942</v>
      </c>
      <c r="AB52" s="65"/>
      <c r="AC52" s="65"/>
    </row>
    <row r="53" spans="1:29">
      <c r="A53" s="65" t="s">
        <v>281</v>
      </c>
      <c r="B53" s="65" t="s">
        <v>153</v>
      </c>
      <c r="C53" s="65" t="s">
        <v>163</v>
      </c>
      <c r="D53" s="65" t="s">
        <v>164</v>
      </c>
      <c r="E53" s="65" t="s">
        <v>156</v>
      </c>
      <c r="F53" s="65">
        <v>12</v>
      </c>
      <c r="G53" s="65"/>
      <c r="H53" s="65">
        <v>12</v>
      </c>
      <c r="I53" s="65">
        <v>3</v>
      </c>
      <c r="J53" s="65">
        <v>-3</v>
      </c>
      <c r="K53" s="65">
        <v>12</v>
      </c>
      <c r="L53" s="65"/>
      <c r="M53" s="65">
        <v>-14</v>
      </c>
      <c r="N53" s="65">
        <v>-17</v>
      </c>
      <c r="O53" s="65">
        <v>-28</v>
      </c>
      <c r="P53" s="65">
        <v>-40</v>
      </c>
      <c r="Q53" s="65">
        <v>-7</v>
      </c>
      <c r="R53" s="65">
        <v>-11</v>
      </c>
      <c r="S53" s="65">
        <v>-10</v>
      </c>
      <c r="T53" s="65">
        <v>-15</v>
      </c>
      <c r="U53" s="65">
        <v>-5</v>
      </c>
      <c r="V53" s="65">
        <v>-7</v>
      </c>
      <c r="W53" s="65">
        <v>-9</v>
      </c>
      <c r="X53" s="65">
        <v>-20</v>
      </c>
      <c r="Y53" s="65" t="s">
        <v>157</v>
      </c>
      <c r="Z53" s="65" t="s">
        <v>282</v>
      </c>
      <c r="AA53" s="105">
        <v>1095644</v>
      </c>
      <c r="AB53" s="65"/>
      <c r="AC53" s="65"/>
    </row>
    <row r="54" spans="1:29" hidden="1">
      <c r="A54" s="65" t="s">
        <v>283</v>
      </c>
      <c r="B54" s="65" t="s">
        <v>153</v>
      </c>
      <c r="C54" s="65" t="s">
        <v>233</v>
      </c>
      <c r="D54" s="65" t="s">
        <v>234</v>
      </c>
      <c r="E54" s="65" t="s">
        <v>156</v>
      </c>
      <c r="F54" s="65">
        <v>11</v>
      </c>
      <c r="G54" s="65"/>
      <c r="H54" s="65">
        <v>11</v>
      </c>
      <c r="I54" s="65"/>
      <c r="J54" s="65"/>
      <c r="K54" s="65">
        <v>11</v>
      </c>
      <c r="L54" s="65"/>
      <c r="M54" s="65">
        <v>-2</v>
      </c>
      <c r="N54" s="65">
        <v>-3</v>
      </c>
      <c r="O54" s="65">
        <v>-3</v>
      </c>
      <c r="P54" s="65">
        <v>-12</v>
      </c>
      <c r="Q54" s="65">
        <v>-2</v>
      </c>
      <c r="R54" s="65">
        <v>-5</v>
      </c>
      <c r="S54" s="65">
        <v>-7</v>
      </c>
      <c r="T54" s="65">
        <v>-18</v>
      </c>
      <c r="U54" s="65">
        <v>-4</v>
      </c>
      <c r="V54" s="65">
        <v>-9</v>
      </c>
      <c r="W54" s="65">
        <v>-10</v>
      </c>
      <c r="X54" s="65">
        <v>-10</v>
      </c>
      <c r="Y54" s="65" t="s">
        <v>157</v>
      </c>
      <c r="Z54" s="65" t="s">
        <v>284</v>
      </c>
      <c r="AA54" s="105">
        <v>2156916</v>
      </c>
      <c r="AB54" s="65"/>
      <c r="AC54" s="65"/>
    </row>
    <row r="55" spans="1:29" hidden="1">
      <c r="A55" s="65" t="s">
        <v>285</v>
      </c>
      <c r="B55" s="65" t="s">
        <v>153</v>
      </c>
      <c r="C55" s="65" t="s">
        <v>205</v>
      </c>
      <c r="D55" s="65" t="s">
        <v>206</v>
      </c>
      <c r="E55" s="65" t="s">
        <v>156</v>
      </c>
      <c r="F55" s="65">
        <v>11</v>
      </c>
      <c r="G55" s="65"/>
      <c r="H55" s="65">
        <v>11</v>
      </c>
      <c r="I55" s="65"/>
      <c r="J55" s="65"/>
      <c r="K55" s="65">
        <v>11</v>
      </c>
      <c r="L55" s="65"/>
      <c r="M55" s="65"/>
      <c r="N55" s="65"/>
      <c r="O55" s="65">
        <v>-1</v>
      </c>
      <c r="P55" s="65">
        <v>-8</v>
      </c>
      <c r="Q55" s="65"/>
      <c r="R55" s="65"/>
      <c r="S55" s="65">
        <v>-3</v>
      </c>
      <c r="T55" s="65">
        <v>-6</v>
      </c>
      <c r="U55" s="65">
        <v>0</v>
      </c>
      <c r="V55" s="65">
        <v>-2</v>
      </c>
      <c r="W55" s="65">
        <v>-2</v>
      </c>
      <c r="X55" s="65">
        <v>-3</v>
      </c>
      <c r="Y55" s="65" t="s">
        <v>157</v>
      </c>
      <c r="Z55" s="65" t="s">
        <v>286</v>
      </c>
      <c r="AA55" s="105">
        <v>925717</v>
      </c>
      <c r="AB55" s="65"/>
      <c r="AC55" s="65"/>
    </row>
    <row r="56" spans="1:29" hidden="1">
      <c r="A56" s="65" t="s">
        <v>287</v>
      </c>
      <c r="B56" s="65" t="s">
        <v>153</v>
      </c>
      <c r="C56" s="65" t="s">
        <v>167</v>
      </c>
      <c r="D56" s="65" t="s">
        <v>168</v>
      </c>
      <c r="E56" s="65" t="s">
        <v>156</v>
      </c>
      <c r="F56" s="65">
        <v>11</v>
      </c>
      <c r="G56" s="65"/>
      <c r="H56" s="65">
        <v>11</v>
      </c>
      <c r="I56" s="65"/>
      <c r="J56" s="65"/>
      <c r="K56" s="65">
        <v>11</v>
      </c>
      <c r="L56" s="65"/>
      <c r="M56" s="65"/>
      <c r="N56" s="65"/>
      <c r="O56" s="65">
        <v>-4</v>
      </c>
      <c r="P56" s="65">
        <v>-10</v>
      </c>
      <c r="Q56" s="65">
        <v>-3</v>
      </c>
      <c r="R56" s="65">
        <v>-5</v>
      </c>
      <c r="S56" s="65">
        <v>-7</v>
      </c>
      <c r="T56" s="65">
        <v>-9</v>
      </c>
      <c r="U56" s="65">
        <v>-1</v>
      </c>
      <c r="V56" s="65">
        <v>-1</v>
      </c>
      <c r="W56" s="65">
        <v>-2</v>
      </c>
      <c r="X56" s="65">
        <v>-3</v>
      </c>
      <c r="Y56" s="65" t="s">
        <v>157</v>
      </c>
      <c r="Z56" s="65" t="s">
        <v>288</v>
      </c>
      <c r="AA56" s="105">
        <v>6792806</v>
      </c>
      <c r="AB56" s="65"/>
      <c r="AC56" s="65"/>
    </row>
    <row r="57" spans="1:29" hidden="1">
      <c r="A57" s="65" t="s">
        <v>289</v>
      </c>
      <c r="B57" s="65" t="s">
        <v>153</v>
      </c>
      <c r="C57" s="65" t="s">
        <v>205</v>
      </c>
      <c r="D57" s="65" t="s">
        <v>206</v>
      </c>
      <c r="E57" s="65" t="s">
        <v>156</v>
      </c>
      <c r="F57" s="65">
        <v>10</v>
      </c>
      <c r="G57" s="65"/>
      <c r="H57" s="65">
        <v>10</v>
      </c>
      <c r="I57" s="65"/>
      <c r="J57" s="65"/>
      <c r="K57" s="65">
        <v>10</v>
      </c>
      <c r="L57" s="65"/>
      <c r="M57" s="65">
        <v>-1</v>
      </c>
      <c r="N57" s="65">
        <v>-1</v>
      </c>
      <c r="O57" s="65">
        <v>-2</v>
      </c>
      <c r="P57" s="65">
        <v>-9</v>
      </c>
      <c r="Q57" s="65"/>
      <c r="R57" s="65">
        <v>-1</v>
      </c>
      <c r="S57" s="65">
        <v>-1</v>
      </c>
      <c r="T57" s="65">
        <v>-3</v>
      </c>
      <c r="U57" s="65">
        <v>-1</v>
      </c>
      <c r="V57" s="65">
        <v>-1</v>
      </c>
      <c r="W57" s="65">
        <v>-1</v>
      </c>
      <c r="X57" s="65">
        <v>-3</v>
      </c>
      <c r="Y57" s="65" t="s">
        <v>157</v>
      </c>
      <c r="Z57" s="65" t="s">
        <v>290</v>
      </c>
      <c r="AA57" s="105">
        <v>7052818</v>
      </c>
      <c r="AB57" s="65"/>
      <c r="AC57" s="65"/>
    </row>
    <row r="58" spans="1:29" hidden="1">
      <c r="A58" s="65" t="s">
        <v>291</v>
      </c>
      <c r="B58" s="65" t="s">
        <v>153</v>
      </c>
      <c r="C58" s="65" t="s">
        <v>227</v>
      </c>
      <c r="D58" s="65" t="s">
        <v>228</v>
      </c>
      <c r="E58" s="65" t="s">
        <v>156</v>
      </c>
      <c r="F58" s="65">
        <v>2</v>
      </c>
      <c r="G58" s="65">
        <v>1</v>
      </c>
      <c r="H58" s="65">
        <v>3</v>
      </c>
      <c r="I58" s="65">
        <v>8</v>
      </c>
      <c r="J58" s="65">
        <v>-1</v>
      </c>
      <c r="K58" s="65">
        <v>10</v>
      </c>
      <c r="L58" s="65"/>
      <c r="M58" s="65">
        <v>-5</v>
      </c>
      <c r="N58" s="65">
        <v>-7</v>
      </c>
      <c r="O58" s="65">
        <v>-9</v>
      </c>
      <c r="P58" s="65">
        <v>-12</v>
      </c>
      <c r="Q58" s="65"/>
      <c r="R58" s="65">
        <v>-3</v>
      </c>
      <c r="S58" s="65">
        <v>-3</v>
      </c>
      <c r="T58" s="65">
        <v>-6</v>
      </c>
      <c r="U58" s="65">
        <v>-3</v>
      </c>
      <c r="V58" s="65">
        <v>-4</v>
      </c>
      <c r="W58" s="65">
        <v>-5</v>
      </c>
      <c r="X58" s="65">
        <v>-5</v>
      </c>
      <c r="Y58" s="65" t="s">
        <v>157</v>
      </c>
      <c r="Z58" s="65" t="s">
        <v>179</v>
      </c>
      <c r="AA58" s="105">
        <v>5527492</v>
      </c>
      <c r="AB58" s="65"/>
      <c r="AC58" s="65"/>
    </row>
    <row r="59" spans="1:29" hidden="1">
      <c r="A59" s="65" t="s">
        <v>292</v>
      </c>
      <c r="B59" s="65" t="s">
        <v>153</v>
      </c>
      <c r="C59" s="65" t="s">
        <v>160</v>
      </c>
      <c r="D59" s="65" t="s">
        <v>155</v>
      </c>
      <c r="E59" s="65" t="s">
        <v>156</v>
      </c>
      <c r="F59" s="65">
        <v>5</v>
      </c>
      <c r="G59" s="65"/>
      <c r="H59" s="65">
        <v>5</v>
      </c>
      <c r="I59" s="65">
        <v>5</v>
      </c>
      <c r="J59" s="65"/>
      <c r="K59" s="65">
        <v>10</v>
      </c>
      <c r="L59" s="65"/>
      <c r="M59" s="65">
        <v>-2</v>
      </c>
      <c r="N59" s="65">
        <v>-4</v>
      </c>
      <c r="O59" s="65">
        <v>-5</v>
      </c>
      <c r="P59" s="65">
        <v>-10</v>
      </c>
      <c r="Q59" s="65">
        <v>-2</v>
      </c>
      <c r="R59" s="65">
        <v>-2</v>
      </c>
      <c r="S59" s="65">
        <v>-7</v>
      </c>
      <c r="T59" s="65">
        <v>-10</v>
      </c>
      <c r="U59" s="65">
        <v>-2</v>
      </c>
      <c r="V59" s="65">
        <v>-4</v>
      </c>
      <c r="W59" s="65">
        <v>-5</v>
      </c>
      <c r="X59" s="65">
        <v>-8</v>
      </c>
      <c r="Y59" s="65" t="s">
        <v>157</v>
      </c>
      <c r="Z59" s="65" t="s">
        <v>293</v>
      </c>
      <c r="AA59" s="105">
        <v>9799149</v>
      </c>
      <c r="AB59" s="65"/>
      <c r="AC59" s="65"/>
    </row>
    <row r="60" spans="1:29" hidden="1">
      <c r="A60" s="65" t="s">
        <v>294</v>
      </c>
      <c r="B60" s="65" t="s">
        <v>153</v>
      </c>
      <c r="C60" s="65" t="s">
        <v>272</v>
      </c>
      <c r="D60" s="65" t="s">
        <v>164</v>
      </c>
      <c r="E60" s="65" t="s">
        <v>156</v>
      </c>
      <c r="F60" s="65">
        <v>9</v>
      </c>
      <c r="G60" s="65"/>
      <c r="H60" s="65">
        <v>9</v>
      </c>
      <c r="I60" s="65"/>
      <c r="J60" s="65"/>
      <c r="K60" s="65">
        <v>9</v>
      </c>
      <c r="L60" s="65"/>
      <c r="M60" s="65">
        <v>-1</v>
      </c>
      <c r="N60" s="65">
        <v>-3</v>
      </c>
      <c r="O60" s="65">
        <v>-3</v>
      </c>
      <c r="P60" s="65">
        <v>-10</v>
      </c>
      <c r="Q60" s="65">
        <v>-2</v>
      </c>
      <c r="R60" s="65">
        <v>-1</v>
      </c>
      <c r="S60" s="65">
        <v>-1</v>
      </c>
      <c r="T60" s="65">
        <v>-3</v>
      </c>
      <c r="U60" s="65">
        <v>-1</v>
      </c>
      <c r="V60" s="65">
        <v>-2</v>
      </c>
      <c r="W60" s="65">
        <v>-3</v>
      </c>
      <c r="X60" s="65">
        <v>-5</v>
      </c>
      <c r="Y60" s="65" t="s">
        <v>157</v>
      </c>
      <c r="Z60" s="65" t="s">
        <v>295</v>
      </c>
      <c r="AA60" s="105">
        <v>8862493</v>
      </c>
      <c r="AB60" s="65"/>
      <c r="AC60" s="65"/>
    </row>
    <row r="61" spans="1:29" hidden="1">
      <c r="A61" s="65" t="s">
        <v>296</v>
      </c>
      <c r="B61" s="65" t="s">
        <v>153</v>
      </c>
      <c r="C61" s="65" t="s">
        <v>205</v>
      </c>
      <c r="D61" s="65" t="s">
        <v>206</v>
      </c>
      <c r="E61" s="65" t="s">
        <v>156</v>
      </c>
      <c r="F61" s="65">
        <v>9</v>
      </c>
      <c r="G61" s="65"/>
      <c r="H61" s="65">
        <v>9</v>
      </c>
      <c r="I61" s="65"/>
      <c r="J61" s="65"/>
      <c r="K61" s="65">
        <v>9</v>
      </c>
      <c r="L61" s="65"/>
      <c r="M61" s="65"/>
      <c r="N61" s="65">
        <v>-1</v>
      </c>
      <c r="O61" s="65">
        <v>-5</v>
      </c>
      <c r="P61" s="65">
        <v>-9</v>
      </c>
      <c r="Q61" s="65">
        <v>-2</v>
      </c>
      <c r="R61" s="65">
        <v>-2</v>
      </c>
      <c r="S61" s="65">
        <v>-3</v>
      </c>
      <c r="T61" s="65">
        <v>-6</v>
      </c>
      <c r="U61" s="65">
        <v>-1</v>
      </c>
      <c r="V61" s="65">
        <v>-2</v>
      </c>
      <c r="W61" s="65">
        <v>-3</v>
      </c>
      <c r="X61" s="65">
        <v>-4</v>
      </c>
      <c r="Y61" s="65" t="s">
        <v>157</v>
      </c>
      <c r="Z61" s="65" t="s">
        <v>297</v>
      </c>
      <c r="AA61" s="105">
        <v>5151839</v>
      </c>
      <c r="AB61" s="65"/>
      <c r="AC61" s="65"/>
    </row>
    <row r="62" spans="1:29" hidden="1">
      <c r="A62" s="65" t="s">
        <v>298</v>
      </c>
      <c r="B62" s="65" t="s">
        <v>153</v>
      </c>
      <c r="C62" s="65" t="s">
        <v>205</v>
      </c>
      <c r="D62" s="65" t="s">
        <v>206</v>
      </c>
      <c r="E62" s="65" t="s">
        <v>156</v>
      </c>
      <c r="F62" s="65">
        <v>9</v>
      </c>
      <c r="G62" s="65"/>
      <c r="H62" s="65">
        <v>9</v>
      </c>
      <c r="I62" s="65"/>
      <c r="J62" s="65"/>
      <c r="K62" s="65">
        <v>9</v>
      </c>
      <c r="L62" s="65"/>
      <c r="M62" s="65"/>
      <c r="N62" s="65"/>
      <c r="O62" s="65">
        <v>-1</v>
      </c>
      <c r="P62" s="65">
        <v>-5</v>
      </c>
      <c r="Q62" s="65">
        <v>-6</v>
      </c>
      <c r="R62" s="65">
        <v>-7</v>
      </c>
      <c r="S62" s="65">
        <v>-10</v>
      </c>
      <c r="T62" s="65">
        <v>-10</v>
      </c>
      <c r="U62" s="65"/>
      <c r="V62" s="65">
        <v>-11</v>
      </c>
      <c r="W62" s="65">
        <v>-43</v>
      </c>
      <c r="X62" s="65">
        <v>-43</v>
      </c>
      <c r="Y62" s="65" t="s">
        <v>157</v>
      </c>
      <c r="Z62" s="65" t="s">
        <v>299</v>
      </c>
      <c r="AA62" s="65" t="s">
        <v>300</v>
      </c>
      <c r="AB62" s="65"/>
      <c r="AC62" s="65"/>
    </row>
    <row r="63" spans="1:29" hidden="1">
      <c r="A63" s="65" t="s">
        <v>301</v>
      </c>
      <c r="B63" s="65" t="s">
        <v>153</v>
      </c>
      <c r="C63" s="65" t="s">
        <v>272</v>
      </c>
      <c r="D63" s="65" t="s">
        <v>164</v>
      </c>
      <c r="E63" s="65" t="s">
        <v>156</v>
      </c>
      <c r="F63" s="65">
        <v>4</v>
      </c>
      <c r="G63" s="65"/>
      <c r="H63" s="65">
        <v>4</v>
      </c>
      <c r="I63" s="65">
        <v>4</v>
      </c>
      <c r="J63" s="65"/>
      <c r="K63" s="65">
        <v>8</v>
      </c>
      <c r="L63" s="65"/>
      <c r="M63" s="65">
        <v>-3</v>
      </c>
      <c r="N63" s="65">
        <v>-4</v>
      </c>
      <c r="O63" s="65">
        <v>-5</v>
      </c>
      <c r="P63" s="65">
        <v>-9</v>
      </c>
      <c r="Q63" s="65">
        <v>-3</v>
      </c>
      <c r="R63" s="65">
        <v>-3</v>
      </c>
      <c r="S63" s="65">
        <v>-7</v>
      </c>
      <c r="T63" s="65">
        <v>-10</v>
      </c>
      <c r="U63" s="65"/>
      <c r="V63" s="65">
        <v>-5</v>
      </c>
      <c r="W63" s="65">
        <v>-5</v>
      </c>
      <c r="X63" s="65">
        <v>-8</v>
      </c>
      <c r="Y63" s="65" t="s">
        <v>157</v>
      </c>
      <c r="Z63" s="65" t="s">
        <v>302</v>
      </c>
      <c r="AA63" s="105">
        <v>1483627</v>
      </c>
      <c r="AB63" s="65"/>
      <c r="AC63" s="65"/>
    </row>
    <row r="64" spans="1:29" hidden="1">
      <c r="A64" s="65" t="s">
        <v>303</v>
      </c>
      <c r="B64" s="65" t="s">
        <v>153</v>
      </c>
      <c r="C64" s="65" t="s">
        <v>257</v>
      </c>
      <c r="D64" s="65" t="s">
        <v>250</v>
      </c>
      <c r="E64" s="65" t="s">
        <v>156</v>
      </c>
      <c r="F64" s="65">
        <v>8</v>
      </c>
      <c r="G64" s="65"/>
      <c r="H64" s="65">
        <v>8</v>
      </c>
      <c r="I64" s="65"/>
      <c r="J64" s="65"/>
      <c r="K64" s="65">
        <v>8</v>
      </c>
      <c r="L64" s="65"/>
      <c r="M64" s="65">
        <v>-1</v>
      </c>
      <c r="N64" s="65">
        <v>-1</v>
      </c>
      <c r="O64" s="65">
        <v>-1</v>
      </c>
      <c r="P64" s="65">
        <v>-2</v>
      </c>
      <c r="Q64" s="65"/>
      <c r="R64" s="65">
        <v>-1</v>
      </c>
      <c r="S64" s="65">
        <v>-2</v>
      </c>
      <c r="T64" s="65">
        <v>-2</v>
      </c>
      <c r="U64" s="65"/>
      <c r="V64" s="65">
        <v>-2</v>
      </c>
      <c r="W64" s="65">
        <v>-2</v>
      </c>
      <c r="X64" s="65">
        <v>-5</v>
      </c>
      <c r="Y64" s="65" t="s">
        <v>157</v>
      </c>
      <c r="Z64" s="65" t="s">
        <v>304</v>
      </c>
      <c r="AA64" s="105">
        <v>1163112</v>
      </c>
      <c r="AB64" s="65"/>
      <c r="AC64" s="65"/>
    </row>
    <row r="65" spans="1:29">
      <c r="A65" s="65" t="s">
        <v>305</v>
      </c>
      <c r="B65" s="65" t="s">
        <v>153</v>
      </c>
      <c r="C65" s="65" t="s">
        <v>167</v>
      </c>
      <c r="D65" s="65" t="s">
        <v>168</v>
      </c>
      <c r="E65" s="65" t="s">
        <v>156</v>
      </c>
      <c r="F65" s="65">
        <v>8</v>
      </c>
      <c r="G65" s="65"/>
      <c r="H65" s="65">
        <v>8</v>
      </c>
      <c r="I65" s="65"/>
      <c r="J65" s="65"/>
      <c r="K65" s="65">
        <v>8</v>
      </c>
      <c r="L65" s="65"/>
      <c r="M65" s="65"/>
      <c r="N65" s="65"/>
      <c r="O65" s="65"/>
      <c r="P65" s="65">
        <v>-4</v>
      </c>
      <c r="Q65" s="65">
        <v>-2</v>
      </c>
      <c r="R65" s="65">
        <v>-2</v>
      </c>
      <c r="S65" s="65">
        <v>-2</v>
      </c>
      <c r="T65" s="65">
        <v>-6</v>
      </c>
      <c r="U65" s="65">
        <v>-1</v>
      </c>
      <c r="V65" s="65">
        <v>-2</v>
      </c>
      <c r="W65" s="65">
        <v>-2</v>
      </c>
      <c r="X65" s="65">
        <v>-4</v>
      </c>
      <c r="Y65" s="65" t="s">
        <v>157</v>
      </c>
      <c r="Z65" s="65"/>
      <c r="AA65" s="65"/>
      <c r="AB65" s="65"/>
      <c r="AC65" s="65"/>
    </row>
    <row r="66" spans="1:29" hidden="1">
      <c r="A66" s="65" t="s">
        <v>306</v>
      </c>
      <c r="B66" s="65" t="s">
        <v>153</v>
      </c>
      <c r="C66" s="65" t="s">
        <v>167</v>
      </c>
      <c r="D66" s="65" t="s">
        <v>168</v>
      </c>
      <c r="E66" s="65" t="s">
        <v>156</v>
      </c>
      <c r="F66" s="65">
        <v>8</v>
      </c>
      <c r="G66" s="65"/>
      <c r="H66" s="65">
        <v>8</v>
      </c>
      <c r="I66" s="65"/>
      <c r="J66" s="65"/>
      <c r="K66" s="65">
        <v>8</v>
      </c>
      <c r="L66" s="65"/>
      <c r="M66" s="65">
        <v>-2</v>
      </c>
      <c r="N66" s="65">
        <v>-2</v>
      </c>
      <c r="O66" s="65">
        <v>-5</v>
      </c>
      <c r="P66" s="65">
        <v>-9</v>
      </c>
      <c r="Q66" s="65">
        <v>-8</v>
      </c>
      <c r="R66" s="65">
        <v>-10</v>
      </c>
      <c r="S66" s="65">
        <v>-11</v>
      </c>
      <c r="T66" s="65">
        <v>-21</v>
      </c>
      <c r="U66" s="65"/>
      <c r="V66" s="65">
        <v>-1</v>
      </c>
      <c r="W66" s="65">
        <v>-1</v>
      </c>
      <c r="X66" s="65">
        <v>-8</v>
      </c>
      <c r="Y66" s="65" t="s">
        <v>157</v>
      </c>
      <c r="Z66" s="65" t="s">
        <v>307</v>
      </c>
      <c r="AA66" s="105">
        <v>8958538</v>
      </c>
      <c r="AB66" s="65"/>
      <c r="AC66" s="65"/>
    </row>
    <row r="67" spans="1:29" hidden="1">
      <c r="A67" s="65" t="s">
        <v>308</v>
      </c>
      <c r="B67" s="65" t="s">
        <v>153</v>
      </c>
      <c r="C67" s="65" t="s">
        <v>249</v>
      </c>
      <c r="D67" s="65" t="s">
        <v>250</v>
      </c>
      <c r="E67" s="65" t="s">
        <v>156</v>
      </c>
      <c r="F67" s="65">
        <v>7</v>
      </c>
      <c r="G67" s="65"/>
      <c r="H67" s="65">
        <v>7</v>
      </c>
      <c r="I67" s="65"/>
      <c r="J67" s="65"/>
      <c r="K67" s="65">
        <v>7</v>
      </c>
      <c r="L67" s="65"/>
      <c r="M67" s="65">
        <v>-2</v>
      </c>
      <c r="N67" s="65">
        <v>-2</v>
      </c>
      <c r="O67" s="65">
        <v>-2</v>
      </c>
      <c r="P67" s="65">
        <v>-4</v>
      </c>
      <c r="Q67" s="65"/>
      <c r="R67" s="65">
        <v>-2</v>
      </c>
      <c r="S67" s="65">
        <v>-4</v>
      </c>
      <c r="T67" s="65">
        <v>-9</v>
      </c>
      <c r="U67" s="65">
        <v>-3</v>
      </c>
      <c r="V67" s="65">
        <v>-5</v>
      </c>
      <c r="W67" s="65">
        <v>-5</v>
      </c>
      <c r="X67" s="65">
        <v>-8</v>
      </c>
      <c r="Y67" s="65" t="s">
        <v>157</v>
      </c>
      <c r="Z67" s="65" t="s">
        <v>309</v>
      </c>
      <c r="AA67" s="105">
        <v>1297741</v>
      </c>
      <c r="AB67" s="65"/>
      <c r="AC67" s="65"/>
    </row>
    <row r="68" spans="1:29" hidden="1">
      <c r="A68" s="65" t="s">
        <v>310</v>
      </c>
      <c r="B68" s="65" t="s">
        <v>153</v>
      </c>
      <c r="C68" s="65" t="s">
        <v>257</v>
      </c>
      <c r="D68" s="65" t="s">
        <v>250</v>
      </c>
      <c r="E68" s="65" t="s">
        <v>156</v>
      </c>
      <c r="F68" s="65">
        <v>6</v>
      </c>
      <c r="G68" s="65"/>
      <c r="H68" s="65">
        <v>6</v>
      </c>
      <c r="I68" s="65">
        <v>1</v>
      </c>
      <c r="J68" s="65"/>
      <c r="K68" s="65">
        <v>7</v>
      </c>
      <c r="L68" s="65"/>
      <c r="M68" s="65"/>
      <c r="N68" s="65">
        <v>-1</v>
      </c>
      <c r="O68" s="65">
        <v>-1</v>
      </c>
      <c r="P68" s="65">
        <v>-5</v>
      </c>
      <c r="Q68" s="65">
        <v>-1</v>
      </c>
      <c r="R68" s="65">
        <v>-1</v>
      </c>
      <c r="S68" s="65">
        <v>-4</v>
      </c>
      <c r="T68" s="65">
        <v>-4</v>
      </c>
      <c r="U68" s="65"/>
      <c r="V68" s="65"/>
      <c r="W68" s="65"/>
      <c r="X68" s="65">
        <v>-1</v>
      </c>
      <c r="Y68" s="65" t="s">
        <v>157</v>
      </c>
      <c r="Z68" s="65" t="s">
        <v>311</v>
      </c>
      <c r="AA68" s="105">
        <v>1201016</v>
      </c>
      <c r="AB68" s="65"/>
      <c r="AC68" s="65"/>
    </row>
    <row r="69" spans="1:29" hidden="1">
      <c r="A69" s="65" t="s">
        <v>312</v>
      </c>
      <c r="B69" s="65" t="s">
        <v>153</v>
      </c>
      <c r="C69" s="65" t="s">
        <v>313</v>
      </c>
      <c r="D69" s="65" t="s">
        <v>314</v>
      </c>
      <c r="E69" s="65" t="s">
        <v>156</v>
      </c>
      <c r="F69" s="65">
        <v>6</v>
      </c>
      <c r="G69" s="65"/>
      <c r="H69" s="65">
        <v>6</v>
      </c>
      <c r="I69" s="65"/>
      <c r="J69" s="65"/>
      <c r="K69" s="65">
        <v>6</v>
      </c>
      <c r="L69" s="65"/>
      <c r="M69" s="65"/>
      <c r="N69" s="65"/>
      <c r="O69" s="65">
        <v>-1</v>
      </c>
      <c r="P69" s="65">
        <v>-4</v>
      </c>
      <c r="Q69" s="65">
        <v>-1</v>
      </c>
      <c r="R69" s="65">
        <v>-1</v>
      </c>
      <c r="S69" s="65">
        <v>-1</v>
      </c>
      <c r="T69" s="65">
        <v>-3</v>
      </c>
      <c r="U69" s="65">
        <v>-1</v>
      </c>
      <c r="V69" s="65">
        <v>-1</v>
      </c>
      <c r="W69" s="65">
        <v>-1</v>
      </c>
      <c r="X69" s="65">
        <v>-3</v>
      </c>
      <c r="Y69" s="65" t="s">
        <v>157</v>
      </c>
      <c r="Z69" s="65" t="s">
        <v>315</v>
      </c>
      <c r="AA69" s="65" t="s">
        <v>316</v>
      </c>
      <c r="AB69" s="65"/>
      <c r="AC69" s="65"/>
    </row>
    <row r="70" spans="1:29" hidden="1">
      <c r="A70" s="65" t="s">
        <v>317</v>
      </c>
      <c r="B70" s="65" t="s">
        <v>153</v>
      </c>
      <c r="C70" s="65" t="s">
        <v>318</v>
      </c>
      <c r="D70" s="65" t="s">
        <v>319</v>
      </c>
      <c r="E70" s="65" t="s">
        <v>156</v>
      </c>
      <c r="F70" s="65">
        <v>2</v>
      </c>
      <c r="G70" s="65"/>
      <c r="H70" s="65">
        <v>2</v>
      </c>
      <c r="I70" s="65">
        <v>4</v>
      </c>
      <c r="J70" s="65"/>
      <c r="K70" s="65">
        <v>6</v>
      </c>
      <c r="L70" s="65"/>
      <c r="M70" s="65">
        <v>-1</v>
      </c>
      <c r="N70" s="65">
        <v>-3</v>
      </c>
      <c r="O70" s="65">
        <v>-4</v>
      </c>
      <c r="P70" s="65">
        <v>-6</v>
      </c>
      <c r="Q70" s="65"/>
      <c r="R70" s="65"/>
      <c r="S70" s="65"/>
      <c r="T70" s="65">
        <v>-3</v>
      </c>
      <c r="U70" s="65">
        <v>-1</v>
      </c>
      <c r="V70" s="65">
        <v>-2</v>
      </c>
      <c r="W70" s="65">
        <v>-2</v>
      </c>
      <c r="X70" s="65">
        <v>-3</v>
      </c>
      <c r="Y70" s="65" t="s">
        <v>157</v>
      </c>
      <c r="Z70" s="65" t="s">
        <v>320</v>
      </c>
      <c r="AA70" s="105">
        <v>8727612</v>
      </c>
      <c r="AB70" s="65"/>
      <c r="AC70" s="65"/>
    </row>
    <row r="71" spans="1:29" hidden="1">
      <c r="A71" s="65" t="s">
        <v>321</v>
      </c>
      <c r="B71" s="65" t="s">
        <v>153</v>
      </c>
      <c r="C71" s="65" t="s">
        <v>272</v>
      </c>
      <c r="D71" s="65" t="s">
        <v>164</v>
      </c>
      <c r="E71" s="65" t="s">
        <v>156</v>
      </c>
      <c r="F71" s="65">
        <v>5</v>
      </c>
      <c r="G71" s="65"/>
      <c r="H71" s="65">
        <v>5</v>
      </c>
      <c r="I71" s="65"/>
      <c r="J71" s="65"/>
      <c r="K71" s="65">
        <v>5</v>
      </c>
      <c r="L71" s="65"/>
      <c r="M71" s="65">
        <v>-2</v>
      </c>
      <c r="N71" s="65">
        <v>-3</v>
      </c>
      <c r="O71" s="65">
        <v>-4</v>
      </c>
      <c r="P71" s="65">
        <v>-9</v>
      </c>
      <c r="Q71" s="65">
        <v>-1</v>
      </c>
      <c r="R71" s="65">
        <v>-1</v>
      </c>
      <c r="S71" s="65">
        <v>-3</v>
      </c>
      <c r="T71" s="65">
        <v>-4</v>
      </c>
      <c r="U71" s="65">
        <v>-2</v>
      </c>
      <c r="V71" s="65">
        <v>-5</v>
      </c>
      <c r="W71" s="65">
        <v>-5</v>
      </c>
      <c r="X71" s="65">
        <v>-7</v>
      </c>
      <c r="Y71" s="65" t="s">
        <v>157</v>
      </c>
      <c r="Z71" s="65" t="s">
        <v>322</v>
      </c>
      <c r="AA71" s="105">
        <v>5597735</v>
      </c>
      <c r="AB71" s="65"/>
      <c r="AC71" s="65"/>
    </row>
    <row r="72" spans="1:29" hidden="1">
      <c r="A72" s="65" t="s">
        <v>323</v>
      </c>
      <c r="B72" s="65" t="s">
        <v>153</v>
      </c>
      <c r="C72" s="65" t="s">
        <v>274</v>
      </c>
      <c r="D72" s="65" t="s">
        <v>275</v>
      </c>
      <c r="E72" s="65" t="s">
        <v>156</v>
      </c>
      <c r="F72" s="65">
        <v>5</v>
      </c>
      <c r="G72" s="65"/>
      <c r="H72" s="65">
        <v>5</v>
      </c>
      <c r="I72" s="65"/>
      <c r="J72" s="65"/>
      <c r="K72" s="65">
        <v>5</v>
      </c>
      <c r="L72" s="65"/>
      <c r="M72" s="65">
        <v>-1</v>
      </c>
      <c r="N72" s="65">
        <v>-2</v>
      </c>
      <c r="O72" s="65">
        <v>-3</v>
      </c>
      <c r="P72" s="65">
        <v>-7</v>
      </c>
      <c r="Q72" s="65">
        <v>-1</v>
      </c>
      <c r="R72" s="65">
        <v>-3</v>
      </c>
      <c r="S72" s="65">
        <v>-3</v>
      </c>
      <c r="T72" s="65">
        <v>-3</v>
      </c>
      <c r="U72" s="65"/>
      <c r="V72" s="65">
        <v>-2</v>
      </c>
      <c r="W72" s="65">
        <v>-2</v>
      </c>
      <c r="X72" s="65">
        <v>-5</v>
      </c>
      <c r="Y72" s="65" t="s">
        <v>157</v>
      </c>
      <c r="Z72" s="65" t="s">
        <v>315</v>
      </c>
      <c r="AA72" s="65" t="s">
        <v>324</v>
      </c>
      <c r="AB72" s="65"/>
      <c r="AC72" s="65"/>
    </row>
    <row r="73" spans="1:29" hidden="1">
      <c r="A73" s="65" t="s">
        <v>325</v>
      </c>
      <c r="B73" s="65" t="s">
        <v>153</v>
      </c>
      <c r="C73" s="65" t="s">
        <v>313</v>
      </c>
      <c r="D73" s="65" t="s">
        <v>314</v>
      </c>
      <c r="E73" s="65" t="s">
        <v>156</v>
      </c>
      <c r="F73" s="65">
        <v>5</v>
      </c>
      <c r="G73" s="65"/>
      <c r="H73" s="65">
        <v>5</v>
      </c>
      <c r="I73" s="65"/>
      <c r="J73" s="65"/>
      <c r="K73" s="65">
        <v>5</v>
      </c>
      <c r="L73" s="65"/>
      <c r="M73" s="65">
        <v>-1</v>
      </c>
      <c r="N73" s="65">
        <v>-1</v>
      </c>
      <c r="O73" s="65">
        <v>-1</v>
      </c>
      <c r="P73" s="65">
        <v>-4</v>
      </c>
      <c r="Q73" s="65">
        <v>-2</v>
      </c>
      <c r="R73" s="65">
        <v>-2</v>
      </c>
      <c r="S73" s="65">
        <v>-3</v>
      </c>
      <c r="T73" s="65">
        <v>-5</v>
      </c>
      <c r="U73" s="65">
        <v>-1</v>
      </c>
      <c r="V73" s="65">
        <v>-3</v>
      </c>
      <c r="W73" s="65">
        <v>-4</v>
      </c>
      <c r="X73" s="65">
        <v>-3</v>
      </c>
      <c r="Y73" s="65" t="s">
        <v>157</v>
      </c>
      <c r="Z73" s="65" t="s">
        <v>326</v>
      </c>
      <c r="AA73" s="65" t="s">
        <v>327</v>
      </c>
      <c r="AB73" s="65"/>
      <c r="AC73" s="65"/>
    </row>
    <row r="74" spans="1:29" hidden="1">
      <c r="A74" s="65" t="s">
        <v>328</v>
      </c>
      <c r="B74" s="65" t="s">
        <v>153</v>
      </c>
      <c r="C74" s="65" t="s">
        <v>313</v>
      </c>
      <c r="D74" s="65" t="s">
        <v>314</v>
      </c>
      <c r="E74" s="65" t="s">
        <v>156</v>
      </c>
      <c r="F74" s="65">
        <v>5</v>
      </c>
      <c r="G74" s="65"/>
      <c r="H74" s="65">
        <v>5</v>
      </c>
      <c r="I74" s="65"/>
      <c r="J74" s="65"/>
      <c r="K74" s="65">
        <v>5</v>
      </c>
      <c r="L74" s="65"/>
      <c r="M74" s="65"/>
      <c r="N74" s="65"/>
      <c r="O74" s="65">
        <v>-1</v>
      </c>
      <c r="P74" s="65">
        <v>-2</v>
      </c>
      <c r="Q74" s="65">
        <v>-2</v>
      </c>
      <c r="R74" s="65">
        <v>-2</v>
      </c>
      <c r="S74" s="65">
        <v>-2</v>
      </c>
      <c r="T74" s="65">
        <v>-5</v>
      </c>
      <c r="U74" s="65">
        <v>-1</v>
      </c>
      <c r="V74" s="65">
        <v>-1</v>
      </c>
      <c r="W74" s="65">
        <v>-1</v>
      </c>
      <c r="X74" s="65">
        <v>-3</v>
      </c>
      <c r="Y74" s="65" t="s">
        <v>157</v>
      </c>
      <c r="Z74" s="65" t="s">
        <v>329</v>
      </c>
      <c r="AA74" s="105">
        <v>1033782</v>
      </c>
      <c r="AB74" s="65"/>
      <c r="AC74" s="65"/>
    </row>
    <row r="75" spans="1:29" hidden="1">
      <c r="A75" s="65" t="s">
        <v>330</v>
      </c>
      <c r="B75" s="65" t="s">
        <v>153</v>
      </c>
      <c r="C75" s="65" t="s">
        <v>205</v>
      </c>
      <c r="D75" s="65" t="s">
        <v>206</v>
      </c>
      <c r="E75" s="65" t="s">
        <v>156</v>
      </c>
      <c r="F75" s="65">
        <v>0</v>
      </c>
      <c r="G75" s="65">
        <v>0</v>
      </c>
      <c r="H75" s="65">
        <v>0</v>
      </c>
      <c r="I75" s="65">
        <v>5</v>
      </c>
      <c r="J75" s="65"/>
      <c r="K75" s="65">
        <v>5</v>
      </c>
      <c r="L75" s="65"/>
      <c r="M75" s="65">
        <v>-6</v>
      </c>
      <c r="N75" s="65">
        <v>-9</v>
      </c>
      <c r="O75" s="65">
        <v>-12</v>
      </c>
      <c r="P75" s="65">
        <v>-19</v>
      </c>
      <c r="Q75" s="65">
        <v>-7</v>
      </c>
      <c r="R75" s="65">
        <v>-11</v>
      </c>
      <c r="S75" s="65">
        <v>-12</v>
      </c>
      <c r="T75" s="65">
        <v>-18</v>
      </c>
      <c r="U75" s="65">
        <v>-4</v>
      </c>
      <c r="V75" s="65">
        <v>-7</v>
      </c>
      <c r="W75" s="65">
        <v>-10</v>
      </c>
      <c r="X75" s="65">
        <v>-19</v>
      </c>
      <c r="Y75" s="65" t="s">
        <v>157</v>
      </c>
      <c r="Z75" s="65" t="s">
        <v>331</v>
      </c>
      <c r="AA75" s="105">
        <v>1650145</v>
      </c>
      <c r="AB75" s="65"/>
      <c r="AC75" s="65"/>
    </row>
    <row r="76" spans="1:29" hidden="1">
      <c r="A76" s="65" t="s">
        <v>332</v>
      </c>
      <c r="B76" s="65" t="s">
        <v>153</v>
      </c>
      <c r="C76" s="65" t="s">
        <v>318</v>
      </c>
      <c r="D76" s="65" t="s">
        <v>319</v>
      </c>
      <c r="E76" s="65" t="s">
        <v>156</v>
      </c>
      <c r="F76" s="65">
        <v>3</v>
      </c>
      <c r="G76" s="65">
        <v>0</v>
      </c>
      <c r="H76" s="65">
        <v>3</v>
      </c>
      <c r="I76" s="65">
        <v>2</v>
      </c>
      <c r="J76" s="65"/>
      <c r="K76" s="65">
        <v>5</v>
      </c>
      <c r="L76" s="65"/>
      <c r="M76" s="65">
        <v>-2</v>
      </c>
      <c r="N76" s="65">
        <v>-2</v>
      </c>
      <c r="O76" s="65">
        <v>-3</v>
      </c>
      <c r="P76" s="65">
        <v>-7</v>
      </c>
      <c r="Q76" s="65">
        <v>-2</v>
      </c>
      <c r="R76" s="65">
        <v>-3</v>
      </c>
      <c r="S76" s="65">
        <v>-4</v>
      </c>
      <c r="T76" s="65">
        <v>-5</v>
      </c>
      <c r="U76" s="65">
        <v>-2</v>
      </c>
      <c r="V76" s="65">
        <v>-4</v>
      </c>
      <c r="W76" s="65">
        <v>-5</v>
      </c>
      <c r="X76" s="65">
        <v>-7</v>
      </c>
      <c r="Y76" s="65" t="s">
        <v>157</v>
      </c>
      <c r="Z76" s="65" t="s">
        <v>333</v>
      </c>
      <c r="AA76" s="105">
        <v>1485432</v>
      </c>
      <c r="AB76" s="65"/>
      <c r="AC76" s="65"/>
    </row>
    <row r="77" spans="1:29">
      <c r="A77" s="65" t="s">
        <v>334</v>
      </c>
      <c r="B77" s="65" t="s">
        <v>153</v>
      </c>
      <c r="C77" s="65" t="s">
        <v>272</v>
      </c>
      <c r="D77" s="65" t="s">
        <v>164</v>
      </c>
      <c r="E77" s="65" t="s">
        <v>156</v>
      </c>
      <c r="F77" s="65">
        <v>4</v>
      </c>
      <c r="G77" s="65"/>
      <c r="H77" s="65">
        <v>4</v>
      </c>
      <c r="I77" s="65"/>
      <c r="J77" s="65"/>
      <c r="K77" s="65">
        <v>4</v>
      </c>
      <c r="L77" s="65"/>
      <c r="M77" s="65"/>
      <c r="N77" s="65"/>
      <c r="O77" s="65"/>
      <c r="P77" s="65"/>
      <c r="Q77" s="65"/>
      <c r="R77" s="65"/>
      <c r="S77" s="65"/>
      <c r="T77" s="65">
        <v>-1</v>
      </c>
      <c r="U77" s="65">
        <v>-1</v>
      </c>
      <c r="V77" s="65">
        <v>-1</v>
      </c>
      <c r="W77" s="65">
        <v>-1</v>
      </c>
      <c r="X77" s="65">
        <v>-1</v>
      </c>
      <c r="Y77" s="65" t="s">
        <v>157</v>
      </c>
      <c r="Z77" s="65"/>
      <c r="AA77" s="65"/>
      <c r="AB77" s="65"/>
      <c r="AC77" s="65"/>
    </row>
    <row r="78" spans="1:29">
      <c r="A78" s="65" t="s">
        <v>335</v>
      </c>
      <c r="B78" s="65" t="s">
        <v>153</v>
      </c>
      <c r="C78" s="65" t="s">
        <v>257</v>
      </c>
      <c r="D78" s="65" t="s">
        <v>250</v>
      </c>
      <c r="E78" s="65" t="s">
        <v>156</v>
      </c>
      <c r="F78" s="65">
        <v>4</v>
      </c>
      <c r="G78" s="65"/>
      <c r="H78" s="65">
        <v>4</v>
      </c>
      <c r="I78" s="65"/>
      <c r="J78" s="65"/>
      <c r="K78" s="65">
        <v>4</v>
      </c>
      <c r="L78" s="65"/>
      <c r="M78" s="65"/>
      <c r="N78" s="65"/>
      <c r="O78" s="65"/>
      <c r="P78" s="65"/>
      <c r="Q78" s="65"/>
      <c r="R78" s="65">
        <v>-1</v>
      </c>
      <c r="S78" s="65">
        <v>-1</v>
      </c>
      <c r="T78" s="65">
        <v>-1</v>
      </c>
      <c r="U78" s="65"/>
      <c r="V78" s="65">
        <v>-2</v>
      </c>
      <c r="W78" s="65">
        <v>-3</v>
      </c>
      <c r="X78" s="65">
        <v>-4</v>
      </c>
      <c r="Y78" s="65" t="s">
        <v>157</v>
      </c>
      <c r="Z78" s="65"/>
      <c r="AA78" s="65"/>
      <c r="AB78" s="65"/>
      <c r="AC78" s="65"/>
    </row>
    <row r="79" spans="1:29">
      <c r="A79" s="65" t="s">
        <v>336</v>
      </c>
      <c r="B79" s="65" t="s">
        <v>153</v>
      </c>
      <c r="C79" s="65" t="s">
        <v>249</v>
      </c>
      <c r="D79" s="65" t="s">
        <v>250</v>
      </c>
      <c r="E79" s="65" t="s">
        <v>156</v>
      </c>
      <c r="F79" s="65">
        <v>4</v>
      </c>
      <c r="G79" s="65"/>
      <c r="H79" s="65">
        <v>4</v>
      </c>
      <c r="I79" s="65"/>
      <c r="J79" s="65"/>
      <c r="K79" s="65">
        <v>4</v>
      </c>
      <c r="L79" s="65"/>
      <c r="M79" s="65"/>
      <c r="N79" s="65"/>
      <c r="O79" s="65"/>
      <c r="P79" s="65"/>
      <c r="Q79" s="65"/>
      <c r="R79" s="65"/>
      <c r="S79" s="65">
        <v>-2</v>
      </c>
      <c r="T79" s="65">
        <v>-2</v>
      </c>
      <c r="U79" s="65">
        <v>-2</v>
      </c>
      <c r="V79" s="65">
        <v>-2</v>
      </c>
      <c r="W79" s="65">
        <v>-2</v>
      </c>
      <c r="X79" s="65">
        <v>-2</v>
      </c>
      <c r="Y79" s="65" t="s">
        <v>157</v>
      </c>
      <c r="Z79" s="65"/>
      <c r="AA79" s="65"/>
      <c r="AB79" s="65"/>
      <c r="AC79" s="65"/>
    </row>
    <row r="80" spans="1:29" hidden="1">
      <c r="A80" s="65" t="s">
        <v>337</v>
      </c>
      <c r="B80" s="65" t="s">
        <v>153</v>
      </c>
      <c r="C80" s="65" t="s">
        <v>318</v>
      </c>
      <c r="D80" s="65" t="s">
        <v>319</v>
      </c>
      <c r="E80" s="65" t="s">
        <v>156</v>
      </c>
      <c r="F80" s="65">
        <v>0</v>
      </c>
      <c r="G80" s="65"/>
      <c r="H80" s="65">
        <v>0</v>
      </c>
      <c r="I80" s="65">
        <v>4</v>
      </c>
      <c r="J80" s="65"/>
      <c r="K80" s="65">
        <v>4</v>
      </c>
      <c r="L80" s="65"/>
      <c r="M80" s="65"/>
      <c r="N80" s="65">
        <v>-1</v>
      </c>
      <c r="O80" s="65">
        <v>-2</v>
      </c>
      <c r="P80" s="65">
        <v>-3</v>
      </c>
      <c r="Q80" s="65">
        <v>-1</v>
      </c>
      <c r="R80" s="65">
        <v>-1</v>
      </c>
      <c r="S80" s="65">
        <v>-1</v>
      </c>
      <c r="T80" s="65">
        <v>-1</v>
      </c>
      <c r="U80" s="65">
        <v>-1</v>
      </c>
      <c r="V80" s="65">
        <v>0</v>
      </c>
      <c r="W80" s="65">
        <v>0</v>
      </c>
      <c r="X80" s="65">
        <v>0</v>
      </c>
      <c r="Y80" s="65" t="s">
        <v>157</v>
      </c>
      <c r="Z80" s="65" t="s">
        <v>338</v>
      </c>
      <c r="AA80" s="65" t="s">
        <v>339</v>
      </c>
      <c r="AB80" s="65"/>
      <c r="AC80" s="65"/>
    </row>
    <row r="81" spans="1:29" hidden="1">
      <c r="A81" s="65" t="s">
        <v>340</v>
      </c>
      <c r="B81" s="65" t="s">
        <v>153</v>
      </c>
      <c r="C81" s="65" t="s">
        <v>257</v>
      </c>
      <c r="D81" s="65" t="s">
        <v>250</v>
      </c>
      <c r="E81" s="65" t="s">
        <v>156</v>
      </c>
      <c r="F81" s="65">
        <v>3</v>
      </c>
      <c r="G81" s="65"/>
      <c r="H81" s="65">
        <v>3</v>
      </c>
      <c r="I81" s="65"/>
      <c r="J81" s="65"/>
      <c r="K81" s="65">
        <v>3</v>
      </c>
      <c r="L81" s="65"/>
      <c r="M81" s="65">
        <v>-1</v>
      </c>
      <c r="N81" s="65">
        <v>-1</v>
      </c>
      <c r="O81" s="65">
        <v>-2</v>
      </c>
      <c r="P81" s="65">
        <v>-3</v>
      </c>
      <c r="Q81" s="65">
        <v>-1</v>
      </c>
      <c r="R81" s="65">
        <v>-1</v>
      </c>
      <c r="S81" s="65">
        <v>-3</v>
      </c>
      <c r="T81" s="65">
        <v>-6</v>
      </c>
      <c r="U81" s="65">
        <v>-1</v>
      </c>
      <c r="V81" s="65">
        <v>-1</v>
      </c>
      <c r="W81" s="65">
        <v>-1</v>
      </c>
      <c r="X81" s="65">
        <v>-2</v>
      </c>
      <c r="Y81" s="65" t="s">
        <v>157</v>
      </c>
      <c r="Z81" s="65" t="s">
        <v>341</v>
      </c>
      <c r="AA81" s="105">
        <v>2152807</v>
      </c>
      <c r="AB81" s="65"/>
      <c r="AC81" s="65"/>
    </row>
    <row r="82" spans="1:29">
      <c r="A82" s="65" t="s">
        <v>342</v>
      </c>
      <c r="B82" s="65" t="s">
        <v>153</v>
      </c>
      <c r="C82" s="65" t="s">
        <v>343</v>
      </c>
      <c r="D82" s="65" t="s">
        <v>344</v>
      </c>
      <c r="E82" s="65" t="s">
        <v>156</v>
      </c>
      <c r="F82" s="65">
        <v>3</v>
      </c>
      <c r="G82" s="65">
        <v>0</v>
      </c>
      <c r="H82" s="65">
        <v>3</v>
      </c>
      <c r="I82" s="65"/>
      <c r="J82" s="65"/>
      <c r="K82" s="65">
        <v>3</v>
      </c>
      <c r="L82" s="65"/>
      <c r="M82" s="65"/>
      <c r="N82" s="65"/>
      <c r="O82" s="65"/>
      <c r="P82" s="65"/>
      <c r="Q82" s="65"/>
      <c r="R82" s="65"/>
      <c r="S82" s="65"/>
      <c r="T82" s="65"/>
      <c r="U82" s="65">
        <v>3</v>
      </c>
      <c r="V82" s="65">
        <v>3</v>
      </c>
      <c r="W82" s="65">
        <v>3</v>
      </c>
      <c r="X82" s="65">
        <v>3</v>
      </c>
      <c r="Y82" s="65" t="s">
        <v>157</v>
      </c>
      <c r="Z82" s="65"/>
      <c r="AA82" s="65"/>
      <c r="AB82" s="65"/>
      <c r="AC82" s="65"/>
    </row>
    <row r="83" spans="1:29">
      <c r="A83" s="65" t="s">
        <v>345</v>
      </c>
      <c r="B83" s="65" t="s">
        <v>153</v>
      </c>
      <c r="C83" s="65" t="s">
        <v>318</v>
      </c>
      <c r="D83" s="65" t="s">
        <v>319</v>
      </c>
      <c r="E83" s="65" t="s">
        <v>156</v>
      </c>
      <c r="F83" s="65">
        <v>3</v>
      </c>
      <c r="G83" s="65"/>
      <c r="H83" s="65">
        <v>3</v>
      </c>
      <c r="I83" s="65"/>
      <c r="J83" s="65"/>
      <c r="K83" s="65">
        <v>3</v>
      </c>
      <c r="L83" s="65"/>
      <c r="M83" s="65"/>
      <c r="N83" s="65"/>
      <c r="O83" s="65"/>
      <c r="P83" s="65">
        <v>-1</v>
      </c>
      <c r="Q83" s="65">
        <v>-1</v>
      </c>
      <c r="R83" s="65">
        <v>-1</v>
      </c>
      <c r="S83" s="65">
        <v>-2</v>
      </c>
      <c r="T83" s="65">
        <v>-2</v>
      </c>
      <c r="U83" s="65">
        <v>-1</v>
      </c>
      <c r="V83" s="65">
        <v>-1</v>
      </c>
      <c r="W83" s="65">
        <v>-1</v>
      </c>
      <c r="X83" s="65">
        <v>-2</v>
      </c>
      <c r="Y83" s="65" t="s">
        <v>157</v>
      </c>
      <c r="Z83" s="65"/>
      <c r="AA83" s="65"/>
      <c r="AB83" s="65"/>
      <c r="AC83" s="65"/>
    </row>
    <row r="84" spans="1:29">
      <c r="A84" s="65" t="s">
        <v>346</v>
      </c>
      <c r="B84" s="65" t="s">
        <v>153</v>
      </c>
      <c r="C84" s="65" t="s">
        <v>318</v>
      </c>
      <c r="D84" s="65" t="s">
        <v>319</v>
      </c>
      <c r="E84" s="65" t="s">
        <v>156</v>
      </c>
      <c r="F84" s="65">
        <v>3</v>
      </c>
      <c r="G84" s="65"/>
      <c r="H84" s="65">
        <v>3</v>
      </c>
      <c r="I84" s="65"/>
      <c r="J84" s="65"/>
      <c r="K84" s="65">
        <v>3</v>
      </c>
      <c r="L84" s="65"/>
      <c r="M84" s="65"/>
      <c r="N84" s="65"/>
      <c r="O84" s="65"/>
      <c r="P84" s="65"/>
      <c r="Q84" s="65"/>
      <c r="R84" s="65"/>
      <c r="S84" s="65"/>
      <c r="T84" s="65">
        <v>-1</v>
      </c>
      <c r="U84" s="65"/>
      <c r="V84" s="65"/>
      <c r="W84" s="65"/>
      <c r="X84" s="65">
        <v>-1</v>
      </c>
      <c r="Y84" s="65" t="s">
        <v>157</v>
      </c>
      <c r="Z84" s="65"/>
      <c r="AA84" s="65"/>
      <c r="AB84" s="65"/>
      <c r="AC84" s="65"/>
    </row>
    <row r="85" spans="1:29" hidden="1">
      <c r="A85" s="65" t="s">
        <v>347</v>
      </c>
      <c r="B85" s="65" t="s">
        <v>153</v>
      </c>
      <c r="C85" s="65" t="s">
        <v>274</v>
      </c>
      <c r="D85" s="65" t="s">
        <v>275</v>
      </c>
      <c r="E85" s="65" t="s">
        <v>156</v>
      </c>
      <c r="F85" s="65">
        <v>1</v>
      </c>
      <c r="G85" s="65">
        <v>1</v>
      </c>
      <c r="H85" s="65">
        <v>2</v>
      </c>
      <c r="I85" s="65"/>
      <c r="J85" s="65"/>
      <c r="K85" s="65">
        <v>2</v>
      </c>
      <c r="L85" s="65"/>
      <c r="M85" s="65">
        <v>-1</v>
      </c>
      <c r="N85" s="65">
        <v>-1</v>
      </c>
      <c r="O85" s="65">
        <v>-2</v>
      </c>
      <c r="P85" s="65">
        <v>-2</v>
      </c>
      <c r="Q85" s="65"/>
      <c r="R85" s="65">
        <v>-1</v>
      </c>
      <c r="S85" s="65">
        <v>-1</v>
      </c>
      <c r="T85" s="65">
        <v>-4</v>
      </c>
      <c r="U85" s="65"/>
      <c r="V85" s="65"/>
      <c r="W85" s="65">
        <v>-1</v>
      </c>
      <c r="X85" s="65">
        <v>-2</v>
      </c>
      <c r="Y85" s="65" t="s">
        <v>157</v>
      </c>
      <c r="Z85" s="65" t="s">
        <v>348</v>
      </c>
      <c r="AA85" s="105">
        <v>1539381</v>
      </c>
      <c r="AB85" s="65"/>
      <c r="AC85" s="65"/>
    </row>
    <row r="86" spans="1:29">
      <c r="A86" s="65" t="s">
        <v>349</v>
      </c>
      <c r="B86" s="65" t="s">
        <v>153</v>
      </c>
      <c r="C86" s="65" t="s">
        <v>313</v>
      </c>
      <c r="D86" s="65" t="s">
        <v>314</v>
      </c>
      <c r="E86" s="65" t="s">
        <v>156</v>
      </c>
      <c r="F86" s="65">
        <v>2</v>
      </c>
      <c r="G86" s="65"/>
      <c r="H86" s="65">
        <v>2</v>
      </c>
      <c r="I86" s="65"/>
      <c r="J86" s="65"/>
      <c r="K86" s="65">
        <v>2</v>
      </c>
      <c r="L86" s="65"/>
      <c r="M86" s="65"/>
      <c r="N86" s="65"/>
      <c r="O86" s="65"/>
      <c r="P86" s="65">
        <v>-1</v>
      </c>
      <c r="Q86" s="65">
        <v>-1</v>
      </c>
      <c r="R86" s="65">
        <v>-1</v>
      </c>
      <c r="S86" s="65">
        <v>-1</v>
      </c>
      <c r="T86" s="65">
        <v>-3</v>
      </c>
      <c r="U86" s="65"/>
      <c r="V86" s="65"/>
      <c r="W86" s="65"/>
      <c r="X86" s="65"/>
      <c r="Y86" s="65" t="s">
        <v>157</v>
      </c>
      <c r="Z86" s="65"/>
      <c r="AA86" s="65"/>
      <c r="AB86" s="65"/>
      <c r="AC86" s="65"/>
    </row>
    <row r="87" spans="1:29" hidden="1">
      <c r="A87" s="65" t="s">
        <v>350</v>
      </c>
      <c r="B87" s="65" t="s">
        <v>153</v>
      </c>
      <c r="C87" s="65" t="s">
        <v>343</v>
      </c>
      <c r="D87" s="65" t="s">
        <v>344</v>
      </c>
      <c r="E87" s="65" t="s">
        <v>156</v>
      </c>
      <c r="F87" s="65">
        <v>0</v>
      </c>
      <c r="G87" s="65"/>
      <c r="H87" s="65">
        <v>0</v>
      </c>
      <c r="I87" s="65">
        <v>1</v>
      </c>
      <c r="J87" s="65"/>
      <c r="K87" s="65">
        <v>1</v>
      </c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 t="s">
        <v>157</v>
      </c>
      <c r="Z87" s="65"/>
      <c r="AA87" s="65"/>
      <c r="AB87" s="65"/>
      <c r="AC87" s="65"/>
    </row>
    <row r="88" spans="1:29" hidden="1">
      <c r="A88" s="65" t="s">
        <v>351</v>
      </c>
      <c r="B88" s="65" t="s">
        <v>153</v>
      </c>
      <c r="C88" s="65" t="s">
        <v>177</v>
      </c>
      <c r="D88" s="65" t="s">
        <v>178</v>
      </c>
      <c r="E88" s="65" t="s">
        <v>156</v>
      </c>
      <c r="F88" s="65"/>
      <c r="G88" s="65"/>
      <c r="H88" s="65"/>
      <c r="I88" s="65">
        <v>1</v>
      </c>
      <c r="J88" s="65"/>
      <c r="K88" s="65">
        <v>1</v>
      </c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 t="s">
        <v>157</v>
      </c>
      <c r="Z88" s="65"/>
      <c r="AA88" s="65"/>
      <c r="AB88" s="65"/>
      <c r="AC88" s="65"/>
    </row>
    <row r="89" spans="1:29" hidden="1">
      <c r="A89" s="65" t="s">
        <v>352</v>
      </c>
      <c r="B89" s="65" t="s">
        <v>153</v>
      </c>
      <c r="C89" s="65" t="s">
        <v>343</v>
      </c>
      <c r="D89" s="65" t="s">
        <v>344</v>
      </c>
      <c r="E89" s="65"/>
      <c r="F89" s="65"/>
      <c r="G89" s="65"/>
      <c r="H89" s="65"/>
      <c r="I89" s="65">
        <v>1</v>
      </c>
      <c r="J89" s="65"/>
      <c r="K89" s="65">
        <v>1</v>
      </c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 t="s">
        <v>157</v>
      </c>
      <c r="Z89" s="65"/>
      <c r="AA89" s="65"/>
      <c r="AB89" s="65"/>
      <c r="AC89" s="65"/>
    </row>
    <row r="90" spans="1:29" hidden="1">
      <c r="A90" s="65" t="s">
        <v>353</v>
      </c>
      <c r="B90" s="65" t="s">
        <v>153</v>
      </c>
      <c r="C90" s="65" t="s">
        <v>177</v>
      </c>
      <c r="D90" s="65" t="s">
        <v>178</v>
      </c>
      <c r="E90" s="65"/>
      <c r="F90" s="65"/>
      <c r="G90" s="65"/>
      <c r="H90" s="65"/>
      <c r="I90" s="65">
        <v>1</v>
      </c>
      <c r="J90" s="65"/>
      <c r="K90" s="65">
        <v>1</v>
      </c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 t="s">
        <v>157</v>
      </c>
      <c r="Z90" s="65"/>
      <c r="AA90" s="65"/>
      <c r="AB90" s="65"/>
      <c r="AC90" s="65"/>
    </row>
    <row r="91" spans="1:29">
      <c r="A91" s="65" t="s">
        <v>354</v>
      </c>
      <c r="B91" s="65" t="s">
        <v>153</v>
      </c>
      <c r="C91" s="65" t="s">
        <v>313</v>
      </c>
      <c r="D91" s="65" t="s">
        <v>314</v>
      </c>
      <c r="E91" s="65" t="s">
        <v>156</v>
      </c>
      <c r="F91" s="65">
        <v>1</v>
      </c>
      <c r="G91" s="65"/>
      <c r="H91" s="65">
        <v>1</v>
      </c>
      <c r="I91" s="65"/>
      <c r="J91" s="65"/>
      <c r="K91" s="65">
        <v>1</v>
      </c>
      <c r="L91" s="65"/>
      <c r="M91" s="65"/>
      <c r="N91" s="65"/>
      <c r="O91" s="65"/>
      <c r="P91" s="65">
        <v>-1</v>
      </c>
      <c r="Q91" s="65"/>
      <c r="R91" s="65"/>
      <c r="S91" s="65"/>
      <c r="T91" s="65"/>
      <c r="U91" s="65"/>
      <c r="V91" s="65"/>
      <c r="W91" s="65"/>
      <c r="X91" s="65"/>
      <c r="Y91" s="65" t="s">
        <v>157</v>
      </c>
      <c r="Z91" s="65"/>
      <c r="AA91" s="65"/>
      <c r="AB91" s="65"/>
      <c r="AC91" s="65"/>
    </row>
    <row r="92" spans="1:29" hidden="1">
      <c r="A92" s="65" t="s">
        <v>355</v>
      </c>
      <c r="B92" s="65" t="s">
        <v>153</v>
      </c>
      <c r="C92" s="65" t="s">
        <v>343</v>
      </c>
      <c r="D92" s="65" t="s">
        <v>344</v>
      </c>
      <c r="E92" s="65" t="s">
        <v>156</v>
      </c>
      <c r="F92" s="65"/>
      <c r="G92" s="65">
        <v>1</v>
      </c>
      <c r="H92" s="65">
        <v>1</v>
      </c>
      <c r="I92" s="65"/>
      <c r="J92" s="65"/>
      <c r="K92" s="65">
        <v>1</v>
      </c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 t="s">
        <v>157</v>
      </c>
      <c r="Z92" s="65"/>
      <c r="AA92" s="65"/>
      <c r="AB92" s="65"/>
      <c r="AC92" s="65"/>
    </row>
    <row r="93" spans="1:29" hidden="1">
      <c r="A93" s="65" t="s">
        <v>356</v>
      </c>
      <c r="B93" s="65" t="s">
        <v>153</v>
      </c>
      <c r="C93" s="65" t="s">
        <v>343</v>
      </c>
      <c r="D93" s="65" t="s">
        <v>344</v>
      </c>
      <c r="E93" s="65" t="s">
        <v>156</v>
      </c>
      <c r="F93" s="65">
        <v>0</v>
      </c>
      <c r="G93" s="65">
        <v>1</v>
      </c>
      <c r="H93" s="65">
        <v>1</v>
      </c>
      <c r="I93" s="65"/>
      <c r="J93" s="65"/>
      <c r="K93" s="65">
        <v>1</v>
      </c>
      <c r="L93" s="65"/>
      <c r="M93" s="65"/>
      <c r="N93" s="65"/>
      <c r="O93" s="65"/>
      <c r="P93" s="65"/>
      <c r="Q93" s="65"/>
      <c r="R93" s="65"/>
      <c r="S93" s="65"/>
      <c r="T93" s="65">
        <v>0</v>
      </c>
      <c r="U93" s="65"/>
      <c r="V93" s="65"/>
      <c r="W93" s="65"/>
      <c r="X93" s="65"/>
      <c r="Y93" s="65" t="s">
        <v>157</v>
      </c>
      <c r="Z93" s="65"/>
      <c r="AA93" s="65"/>
      <c r="AB93" s="65"/>
      <c r="AC93" s="65"/>
    </row>
    <row r="94" spans="1:29">
      <c r="A94" s="65" t="s">
        <v>357</v>
      </c>
      <c r="B94" s="65" t="s">
        <v>153</v>
      </c>
      <c r="C94" s="65" t="s">
        <v>160</v>
      </c>
      <c r="D94" s="65" t="s">
        <v>155</v>
      </c>
      <c r="E94" s="65" t="s">
        <v>156</v>
      </c>
      <c r="F94" s="65">
        <v>1</v>
      </c>
      <c r="G94" s="65"/>
      <c r="H94" s="65">
        <v>1</v>
      </c>
      <c r="I94" s="65"/>
      <c r="J94" s="65"/>
      <c r="K94" s="65">
        <v>1</v>
      </c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 t="s">
        <v>157</v>
      </c>
      <c r="Z94" s="65"/>
      <c r="AA94" s="65"/>
      <c r="AB94" s="65"/>
      <c r="AC94" s="65"/>
    </row>
    <row r="95" spans="1:29" hidden="1">
      <c r="A95" s="65" t="s">
        <v>358</v>
      </c>
      <c r="B95" s="65" t="s">
        <v>153</v>
      </c>
      <c r="C95" s="65" t="s">
        <v>343</v>
      </c>
      <c r="D95" s="65" t="s">
        <v>344</v>
      </c>
      <c r="E95" s="65" t="s">
        <v>156</v>
      </c>
      <c r="F95" s="65">
        <v>0</v>
      </c>
      <c r="G95" s="65"/>
      <c r="H95" s="65">
        <v>0</v>
      </c>
      <c r="I95" s="65"/>
      <c r="J95" s="65"/>
      <c r="K95" s="65">
        <v>0</v>
      </c>
      <c r="L95" s="65"/>
      <c r="M95" s="65"/>
      <c r="N95" s="65">
        <v>-1</v>
      </c>
      <c r="O95" s="65">
        <v>-1</v>
      </c>
      <c r="P95" s="65">
        <v>-1</v>
      </c>
      <c r="Q95" s="65"/>
      <c r="R95" s="65"/>
      <c r="S95" s="65"/>
      <c r="T95" s="65"/>
      <c r="U95" s="65"/>
      <c r="V95" s="65"/>
      <c r="W95" s="65"/>
      <c r="X95" s="65"/>
      <c r="Y95" s="65" t="s">
        <v>157</v>
      </c>
      <c r="Z95" s="65" t="s">
        <v>359</v>
      </c>
      <c r="AA95" s="65" t="s">
        <v>360</v>
      </c>
      <c r="AB95" s="65"/>
      <c r="AC95" s="65"/>
    </row>
    <row r="96" spans="1:29" hidden="1">
      <c r="A96" s="65" t="s">
        <v>361</v>
      </c>
      <c r="B96" s="65" t="s">
        <v>153</v>
      </c>
      <c r="C96" s="65" t="s">
        <v>177</v>
      </c>
      <c r="D96" s="65" t="s">
        <v>178</v>
      </c>
      <c r="E96" s="65" t="s">
        <v>156</v>
      </c>
      <c r="F96" s="65">
        <v>0</v>
      </c>
      <c r="G96" s="65">
        <v>0</v>
      </c>
      <c r="H96" s="65">
        <v>0</v>
      </c>
      <c r="I96" s="65"/>
      <c r="J96" s="65"/>
      <c r="K96" s="65">
        <v>0</v>
      </c>
      <c r="L96" s="65"/>
      <c r="M96" s="65"/>
      <c r="N96" s="65"/>
      <c r="O96" s="65"/>
      <c r="P96" s="65"/>
      <c r="Q96" s="65">
        <v>-5</v>
      </c>
      <c r="R96" s="65">
        <v>-4</v>
      </c>
      <c r="S96" s="65">
        <v>-24</v>
      </c>
      <c r="T96" s="65">
        <v>-31</v>
      </c>
      <c r="U96" s="65">
        <v>-1</v>
      </c>
      <c r="V96" s="65">
        <v>-1</v>
      </c>
      <c r="W96" s="65">
        <v>-1</v>
      </c>
      <c r="X96" s="65">
        <v>-1</v>
      </c>
      <c r="Y96" s="65" t="s">
        <v>362</v>
      </c>
      <c r="Z96" s="65"/>
      <c r="AA96" s="65"/>
      <c r="AB96" s="65"/>
      <c r="AC96" s="65"/>
    </row>
    <row r="97" spans="1:29" hidden="1">
      <c r="A97" s="65" t="s">
        <v>363</v>
      </c>
      <c r="B97" s="65" t="s">
        <v>153</v>
      </c>
      <c r="C97" s="65" t="s">
        <v>177</v>
      </c>
      <c r="D97" s="65" t="s">
        <v>178</v>
      </c>
      <c r="E97" s="65" t="s">
        <v>156</v>
      </c>
      <c r="F97" s="65">
        <v>0</v>
      </c>
      <c r="G97" s="65"/>
      <c r="H97" s="65">
        <v>0</v>
      </c>
      <c r="I97" s="65"/>
      <c r="J97" s="65"/>
      <c r="K97" s="65">
        <v>0</v>
      </c>
      <c r="L97" s="65"/>
      <c r="M97" s="65"/>
      <c r="N97" s="65"/>
      <c r="O97" s="65"/>
      <c r="P97" s="65">
        <v>-1</v>
      </c>
      <c r="Q97" s="65"/>
      <c r="R97" s="65"/>
      <c r="S97" s="65"/>
      <c r="T97" s="65"/>
      <c r="U97" s="65"/>
      <c r="V97" s="65"/>
      <c r="W97" s="65"/>
      <c r="X97" s="65"/>
      <c r="Y97" s="65" t="s">
        <v>157</v>
      </c>
      <c r="Z97" s="65"/>
      <c r="AA97" s="65"/>
      <c r="AB97" s="65"/>
      <c r="AC97" s="65"/>
    </row>
    <row r="98" spans="1:29" hidden="1">
      <c r="A98" s="65" t="s">
        <v>364</v>
      </c>
      <c r="B98" s="65" t="s">
        <v>153</v>
      </c>
      <c r="C98" s="65" t="s">
        <v>365</v>
      </c>
      <c r="D98" s="65" t="s">
        <v>246</v>
      </c>
      <c r="E98" s="65" t="s">
        <v>156</v>
      </c>
      <c r="F98" s="65">
        <v>0</v>
      </c>
      <c r="G98" s="65"/>
      <c r="H98" s="65">
        <v>0</v>
      </c>
      <c r="I98" s="65"/>
      <c r="J98" s="65"/>
      <c r="K98" s="65">
        <v>0</v>
      </c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 t="s">
        <v>362</v>
      </c>
      <c r="Z98" s="65"/>
      <c r="AA98" s="65"/>
      <c r="AB98" s="65"/>
      <c r="AC98" s="65"/>
    </row>
    <row r="99" spans="1:29" hidden="1">
      <c r="A99" s="65" t="s">
        <v>366</v>
      </c>
      <c r="B99" s="65" t="s">
        <v>153</v>
      </c>
      <c r="C99" s="65" t="s">
        <v>365</v>
      </c>
      <c r="D99" s="65" t="s">
        <v>246</v>
      </c>
      <c r="E99" s="65" t="s">
        <v>156</v>
      </c>
      <c r="F99" s="65">
        <v>0</v>
      </c>
      <c r="G99" s="65"/>
      <c r="H99" s="65">
        <v>0</v>
      </c>
      <c r="I99" s="65"/>
      <c r="J99" s="65"/>
      <c r="K99" s="65">
        <v>0</v>
      </c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 t="s">
        <v>362</v>
      </c>
      <c r="Z99" s="65"/>
      <c r="AA99" s="65"/>
      <c r="AB99" s="65"/>
      <c r="AC99" s="65"/>
    </row>
    <row r="100" spans="1:29" hidden="1">
      <c r="A100" s="65" t="s">
        <v>367</v>
      </c>
      <c r="B100" s="65" t="s">
        <v>153</v>
      </c>
      <c r="C100" s="65" t="s">
        <v>343</v>
      </c>
      <c r="D100" s="65" t="s">
        <v>344</v>
      </c>
      <c r="E100" s="65" t="s">
        <v>156</v>
      </c>
      <c r="F100" s="65">
        <v>0</v>
      </c>
      <c r="G100" s="65"/>
      <c r="H100" s="65">
        <v>0</v>
      </c>
      <c r="I100" s="65"/>
      <c r="J100" s="65"/>
      <c r="K100" s="65">
        <v>0</v>
      </c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 t="s">
        <v>362</v>
      </c>
      <c r="Z100" s="65"/>
      <c r="AA100" s="65"/>
      <c r="AB100" s="65"/>
      <c r="AC100" s="65"/>
    </row>
    <row r="101" spans="1:29" hidden="1">
      <c r="A101" s="65" t="s">
        <v>368</v>
      </c>
      <c r="B101" s="65" t="s">
        <v>153</v>
      </c>
      <c r="C101" s="65" t="s">
        <v>343</v>
      </c>
      <c r="D101" s="65" t="s">
        <v>344</v>
      </c>
      <c r="E101" s="65" t="s">
        <v>156</v>
      </c>
      <c r="F101" s="65">
        <v>0</v>
      </c>
      <c r="G101" s="65"/>
      <c r="H101" s="65">
        <v>0</v>
      </c>
      <c r="I101" s="65"/>
      <c r="J101" s="65"/>
      <c r="K101" s="65">
        <v>0</v>
      </c>
      <c r="L101" s="65"/>
      <c r="M101" s="65"/>
      <c r="N101" s="65"/>
      <c r="O101" s="65">
        <v>-1</v>
      </c>
      <c r="P101" s="65">
        <v>-1</v>
      </c>
      <c r="Q101" s="65"/>
      <c r="R101" s="65"/>
      <c r="S101" s="65"/>
      <c r="T101" s="65"/>
      <c r="U101" s="65"/>
      <c r="V101" s="65"/>
      <c r="W101" s="65"/>
      <c r="X101" s="65"/>
      <c r="Y101" s="65" t="s">
        <v>157</v>
      </c>
      <c r="Z101" s="65" t="s">
        <v>369</v>
      </c>
      <c r="AA101" s="65" t="s">
        <v>370</v>
      </c>
      <c r="AB101" s="65"/>
      <c r="AC101" s="65"/>
    </row>
    <row r="102" spans="1:29" hidden="1">
      <c r="A102" s="65" t="s">
        <v>371</v>
      </c>
      <c r="B102" s="65" t="s">
        <v>153</v>
      </c>
      <c r="C102" s="65" t="s">
        <v>343</v>
      </c>
      <c r="D102" s="65" t="s">
        <v>344</v>
      </c>
      <c r="E102" s="65" t="s">
        <v>156</v>
      </c>
      <c r="F102" s="65">
        <v>0</v>
      </c>
      <c r="G102" s="65"/>
      <c r="H102" s="65">
        <v>0</v>
      </c>
      <c r="I102" s="65"/>
      <c r="J102" s="65"/>
      <c r="K102" s="65">
        <v>0</v>
      </c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>
        <v>-1</v>
      </c>
      <c r="Y102" s="65" t="s">
        <v>362</v>
      </c>
      <c r="Z102" s="65"/>
      <c r="AA102" s="65"/>
      <c r="AB102" s="65"/>
      <c r="AC102" s="65"/>
    </row>
    <row r="103" spans="1:29" hidden="1">
      <c r="A103" s="65" t="s">
        <v>372</v>
      </c>
      <c r="B103" s="65" t="s">
        <v>153</v>
      </c>
      <c r="C103" s="65" t="s">
        <v>343</v>
      </c>
      <c r="D103" s="65" t="s">
        <v>344</v>
      </c>
      <c r="E103" s="65"/>
      <c r="F103" s="65">
        <v>0</v>
      </c>
      <c r="G103" s="65"/>
      <c r="H103" s="65">
        <v>0</v>
      </c>
      <c r="I103" s="65"/>
      <c r="J103" s="65"/>
      <c r="K103" s="65">
        <v>0</v>
      </c>
      <c r="L103" s="65"/>
      <c r="M103" s="65"/>
      <c r="N103" s="65"/>
      <c r="O103" s="65"/>
      <c r="P103" s="65">
        <v>-1</v>
      </c>
      <c r="Q103" s="65"/>
      <c r="R103" s="65"/>
      <c r="S103" s="65"/>
      <c r="T103" s="65"/>
      <c r="U103" s="65"/>
      <c r="V103" s="65"/>
      <c r="W103" s="65"/>
      <c r="X103" s="65"/>
      <c r="Y103" s="65" t="s">
        <v>157</v>
      </c>
      <c r="Z103" s="65"/>
      <c r="AA103" s="65"/>
      <c r="AB103" s="65"/>
      <c r="AC103" s="65"/>
    </row>
    <row r="104" spans="1:29" hidden="1">
      <c r="A104" s="65" t="s">
        <v>373</v>
      </c>
      <c r="B104" s="65" t="s">
        <v>153</v>
      </c>
      <c r="C104" s="65" t="s">
        <v>343</v>
      </c>
      <c r="D104" s="65" t="s">
        <v>344</v>
      </c>
      <c r="E104" s="65"/>
      <c r="F104" s="65">
        <v>0</v>
      </c>
      <c r="G104" s="65"/>
      <c r="H104" s="65">
        <v>0</v>
      </c>
      <c r="I104" s="65"/>
      <c r="J104" s="65"/>
      <c r="K104" s="65">
        <v>0</v>
      </c>
      <c r="L104" s="65"/>
      <c r="M104" s="65"/>
      <c r="N104" s="65"/>
      <c r="O104" s="65"/>
      <c r="P104" s="65">
        <v>-1</v>
      </c>
      <c r="Q104" s="65"/>
      <c r="R104" s="65"/>
      <c r="S104" s="65"/>
      <c r="T104" s="65"/>
      <c r="U104" s="65"/>
      <c r="V104" s="65"/>
      <c r="W104" s="65"/>
      <c r="X104" s="65"/>
      <c r="Y104" s="65" t="s">
        <v>157</v>
      </c>
      <c r="Z104" s="65"/>
      <c r="AA104" s="65"/>
      <c r="AB104" s="65"/>
      <c r="AC104" s="65"/>
    </row>
    <row r="105" spans="1:29" hidden="1">
      <c r="A105" s="65" t="s">
        <v>374</v>
      </c>
      <c r="B105" s="65" t="s">
        <v>153</v>
      </c>
      <c r="C105" s="65" t="s">
        <v>343</v>
      </c>
      <c r="D105" s="65" t="s">
        <v>344</v>
      </c>
      <c r="E105" s="65" t="s">
        <v>156</v>
      </c>
      <c r="F105" s="65">
        <v>0</v>
      </c>
      <c r="G105" s="65"/>
      <c r="H105" s="65">
        <v>0</v>
      </c>
      <c r="I105" s="65"/>
      <c r="J105" s="65"/>
      <c r="K105" s="65">
        <v>0</v>
      </c>
      <c r="L105" s="65"/>
      <c r="M105" s="65"/>
      <c r="N105" s="65"/>
      <c r="O105" s="65"/>
      <c r="P105" s="65"/>
      <c r="Q105" s="65"/>
      <c r="R105" s="65"/>
      <c r="S105" s="65"/>
      <c r="T105" s="65">
        <v>-1</v>
      </c>
      <c r="U105" s="65"/>
      <c r="V105" s="65"/>
      <c r="W105" s="65"/>
      <c r="X105" s="65"/>
      <c r="Y105" s="65" t="s">
        <v>362</v>
      </c>
      <c r="Z105" s="65"/>
      <c r="AA105" s="65"/>
      <c r="AB105" s="65"/>
      <c r="AC105" s="65"/>
    </row>
    <row r="106" spans="1:29" hidden="1">
      <c r="A106" s="65" t="s">
        <v>375</v>
      </c>
      <c r="B106" s="65" t="s">
        <v>153</v>
      </c>
      <c r="C106" s="65" t="s">
        <v>343</v>
      </c>
      <c r="D106" s="65" t="s">
        <v>344</v>
      </c>
      <c r="E106" s="65" t="s">
        <v>156</v>
      </c>
      <c r="F106" s="65">
        <v>0</v>
      </c>
      <c r="G106" s="65"/>
      <c r="H106" s="65">
        <v>0</v>
      </c>
      <c r="I106" s="65"/>
      <c r="J106" s="65"/>
      <c r="K106" s="65">
        <v>0</v>
      </c>
      <c r="L106" s="65"/>
      <c r="M106" s="65"/>
      <c r="N106" s="65"/>
      <c r="O106" s="65"/>
      <c r="P106" s="65"/>
      <c r="Q106" s="65"/>
      <c r="R106" s="65">
        <v>-1</v>
      </c>
      <c r="S106" s="65">
        <v>-1</v>
      </c>
      <c r="T106" s="65">
        <v>-1</v>
      </c>
      <c r="U106" s="65"/>
      <c r="V106" s="65"/>
      <c r="W106" s="65"/>
      <c r="X106" s="65"/>
      <c r="Y106" s="65" t="s">
        <v>362</v>
      </c>
      <c r="Z106" s="65"/>
      <c r="AA106" s="65"/>
      <c r="AB106" s="65"/>
      <c r="AC106" s="65"/>
    </row>
    <row r="107" spans="1:29" hidden="1">
      <c r="A107" s="65" t="s">
        <v>376</v>
      </c>
      <c r="B107" s="65" t="s">
        <v>153</v>
      </c>
      <c r="C107" s="65" t="s">
        <v>343</v>
      </c>
      <c r="D107" s="65" t="s">
        <v>344</v>
      </c>
      <c r="E107" s="65" t="s">
        <v>156</v>
      </c>
      <c r="F107" s="65">
        <v>0</v>
      </c>
      <c r="G107" s="65"/>
      <c r="H107" s="65">
        <v>0</v>
      </c>
      <c r="I107" s="65"/>
      <c r="J107" s="65"/>
      <c r="K107" s="65">
        <v>0</v>
      </c>
      <c r="L107" s="65"/>
      <c r="M107" s="65"/>
      <c r="N107" s="65"/>
      <c r="O107" s="65"/>
      <c r="P107" s="65"/>
      <c r="Q107" s="65"/>
      <c r="R107" s="65">
        <v>-1</v>
      </c>
      <c r="S107" s="65">
        <v>-1</v>
      </c>
      <c r="T107" s="65">
        <v>-1</v>
      </c>
      <c r="U107" s="65"/>
      <c r="V107" s="65"/>
      <c r="W107" s="65"/>
      <c r="X107" s="65"/>
      <c r="Y107" s="65" t="s">
        <v>362</v>
      </c>
      <c r="Z107" s="65"/>
      <c r="AA107" s="65"/>
      <c r="AB107" s="65"/>
      <c r="AC107" s="65"/>
    </row>
    <row r="108" spans="1:29" hidden="1">
      <c r="A108" s="65" t="s">
        <v>377</v>
      </c>
      <c r="B108" s="65" t="s">
        <v>153</v>
      </c>
      <c r="C108" s="65" t="s">
        <v>343</v>
      </c>
      <c r="D108" s="65" t="s">
        <v>344</v>
      </c>
      <c r="E108" s="65"/>
      <c r="F108" s="65">
        <v>0</v>
      </c>
      <c r="G108" s="65"/>
      <c r="H108" s="65">
        <v>0</v>
      </c>
      <c r="I108" s="65"/>
      <c r="J108" s="65"/>
      <c r="K108" s="65">
        <v>0</v>
      </c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>
        <v>-1</v>
      </c>
      <c r="W108" s="65">
        <v>-1</v>
      </c>
      <c r="X108" s="65">
        <v>-1</v>
      </c>
      <c r="Y108" s="65" t="s">
        <v>362</v>
      </c>
      <c r="Z108" s="65"/>
      <c r="AA108" s="65"/>
      <c r="AB108" s="65"/>
      <c r="AC108" s="65"/>
    </row>
    <row r="109" spans="1:29" hidden="1">
      <c r="A109" s="65" t="s">
        <v>378</v>
      </c>
      <c r="B109" s="65" t="s">
        <v>153</v>
      </c>
      <c r="C109" s="65" t="s">
        <v>343</v>
      </c>
      <c r="D109" s="65" t="s">
        <v>344</v>
      </c>
      <c r="E109" s="65" t="s">
        <v>156</v>
      </c>
      <c r="F109" s="65">
        <v>0</v>
      </c>
      <c r="G109" s="65"/>
      <c r="H109" s="65">
        <v>0</v>
      </c>
      <c r="I109" s="65"/>
      <c r="J109" s="65"/>
      <c r="K109" s="65">
        <v>0</v>
      </c>
      <c r="L109" s="65"/>
      <c r="M109" s="65"/>
      <c r="N109" s="65"/>
      <c r="O109" s="65"/>
      <c r="P109" s="65"/>
      <c r="Q109" s="65"/>
      <c r="R109" s="65"/>
      <c r="S109" s="65"/>
      <c r="T109" s="65"/>
      <c r="U109" s="65">
        <v>-1</v>
      </c>
      <c r="V109" s="65">
        <v>-1</v>
      </c>
      <c r="W109" s="65">
        <v>-1</v>
      </c>
      <c r="X109" s="65">
        <v>-1</v>
      </c>
      <c r="Y109" s="65" t="s">
        <v>362</v>
      </c>
      <c r="Z109" s="65"/>
      <c r="AA109" s="65"/>
      <c r="AB109" s="65"/>
      <c r="AC109" s="65"/>
    </row>
    <row r="110" spans="1:29" hidden="1">
      <c r="A110" s="65" t="s">
        <v>379</v>
      </c>
      <c r="B110" s="65" t="s">
        <v>153</v>
      </c>
      <c r="C110" s="65" t="s">
        <v>343</v>
      </c>
      <c r="D110" s="65" t="s">
        <v>344</v>
      </c>
      <c r="E110" s="65" t="s">
        <v>156</v>
      </c>
      <c r="F110" s="65">
        <v>0</v>
      </c>
      <c r="G110" s="65"/>
      <c r="H110" s="65">
        <v>0</v>
      </c>
      <c r="I110" s="65"/>
      <c r="J110" s="65"/>
      <c r="K110" s="65">
        <v>0</v>
      </c>
      <c r="L110" s="65"/>
      <c r="M110" s="65"/>
      <c r="N110" s="65"/>
      <c r="O110" s="65"/>
      <c r="P110" s="65"/>
      <c r="Q110" s="65"/>
      <c r="R110" s="65"/>
      <c r="S110" s="65"/>
      <c r="T110" s="65"/>
      <c r="U110" s="65">
        <v>-1</v>
      </c>
      <c r="V110" s="65">
        <v>-1</v>
      </c>
      <c r="W110" s="65">
        <v>-1</v>
      </c>
      <c r="X110" s="65">
        <v>-1</v>
      </c>
      <c r="Y110" s="65" t="s">
        <v>362</v>
      </c>
      <c r="Z110" s="65"/>
      <c r="AA110" s="65"/>
      <c r="AB110" s="65"/>
      <c r="AC110" s="65"/>
    </row>
    <row r="111" spans="1:29" hidden="1">
      <c r="A111" s="65" t="s">
        <v>380</v>
      </c>
      <c r="B111" s="65" t="s">
        <v>381</v>
      </c>
      <c r="C111" s="65" t="s">
        <v>382</v>
      </c>
      <c r="D111" s="65" t="s">
        <v>164</v>
      </c>
      <c r="E111" s="65" t="s">
        <v>156</v>
      </c>
      <c r="F111" s="65">
        <v>0</v>
      </c>
      <c r="G111" s="65"/>
      <c r="H111" s="65">
        <v>0</v>
      </c>
      <c r="I111" s="65"/>
      <c r="J111" s="65"/>
      <c r="K111" s="65">
        <v>0</v>
      </c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 t="s">
        <v>362</v>
      </c>
      <c r="Z111" s="65"/>
      <c r="AA111" s="65"/>
      <c r="AB111" s="65"/>
      <c r="AC111" s="65"/>
    </row>
    <row r="112" spans="1:29" hidden="1">
      <c r="A112" s="65" t="s">
        <v>383</v>
      </c>
      <c r="B112" s="65" t="s">
        <v>384</v>
      </c>
      <c r="C112" s="65" t="s">
        <v>384</v>
      </c>
      <c r="D112" s="65" t="s">
        <v>384</v>
      </c>
      <c r="E112" s="65"/>
      <c r="F112" s="65">
        <v>0</v>
      </c>
      <c r="G112" s="65">
        <v>0</v>
      </c>
      <c r="H112" s="65">
        <v>0</v>
      </c>
      <c r="I112" s="65"/>
      <c r="J112" s="65"/>
      <c r="K112" s="65">
        <v>0</v>
      </c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 t="s">
        <v>362</v>
      </c>
      <c r="Z112" s="65"/>
      <c r="AA112" s="65"/>
      <c r="AB112" s="65"/>
      <c r="AC112" s="65"/>
    </row>
    <row r="113" spans="1:29" hidden="1">
      <c r="A113" s="65" t="s">
        <v>385</v>
      </c>
      <c r="B113" s="65" t="s">
        <v>153</v>
      </c>
      <c r="C113" s="65" t="s">
        <v>386</v>
      </c>
      <c r="D113" s="65" t="s">
        <v>387</v>
      </c>
      <c r="E113" s="65"/>
      <c r="F113" s="65">
        <v>0</v>
      </c>
      <c r="G113" s="65"/>
      <c r="H113" s="65">
        <v>0</v>
      </c>
      <c r="I113" s="65"/>
      <c r="J113" s="65"/>
      <c r="K113" s="65">
        <v>0</v>
      </c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 t="s">
        <v>362</v>
      </c>
      <c r="Z113" s="65"/>
      <c r="AA113" s="65"/>
      <c r="AB113" s="65"/>
      <c r="AC113" s="65"/>
    </row>
    <row r="114" spans="1:29" hidden="1">
      <c r="A114" s="65" t="s">
        <v>388</v>
      </c>
      <c r="B114" s="65" t="s">
        <v>153</v>
      </c>
      <c r="C114" s="65" t="s">
        <v>389</v>
      </c>
      <c r="D114" s="65" t="s">
        <v>246</v>
      </c>
      <c r="E114" s="65" t="s">
        <v>156</v>
      </c>
      <c r="F114" s="65">
        <v>0</v>
      </c>
      <c r="G114" s="65"/>
      <c r="H114" s="65">
        <v>0</v>
      </c>
      <c r="I114" s="65"/>
      <c r="J114" s="65"/>
      <c r="K114" s="65">
        <v>0</v>
      </c>
      <c r="L114" s="65"/>
      <c r="M114" s="65"/>
      <c r="N114" s="65"/>
      <c r="O114" s="65">
        <v>-1</v>
      </c>
      <c r="P114" s="65">
        <v>-1</v>
      </c>
      <c r="Q114" s="65">
        <v>-2</v>
      </c>
      <c r="R114" s="65">
        <v>-2</v>
      </c>
      <c r="S114" s="65">
        <v>-2</v>
      </c>
      <c r="T114" s="65">
        <v>-2</v>
      </c>
      <c r="U114" s="65"/>
      <c r="V114" s="65"/>
      <c r="W114" s="65"/>
      <c r="X114" s="65"/>
      <c r="Y114" s="65" t="s">
        <v>157</v>
      </c>
      <c r="Z114" s="65" t="s">
        <v>390</v>
      </c>
      <c r="AA114" s="65" t="s">
        <v>391</v>
      </c>
      <c r="AB114" s="65"/>
      <c r="AC114" s="65"/>
    </row>
    <row r="115" spans="1:29" hidden="1">
      <c r="A115" s="65" t="s">
        <v>392</v>
      </c>
      <c r="B115" s="65" t="s">
        <v>153</v>
      </c>
      <c r="C115" s="65" t="s">
        <v>389</v>
      </c>
      <c r="D115" s="65" t="s">
        <v>246</v>
      </c>
      <c r="E115" s="65" t="s">
        <v>156</v>
      </c>
      <c r="F115" s="65">
        <v>0</v>
      </c>
      <c r="G115" s="65"/>
      <c r="H115" s="65">
        <v>0</v>
      </c>
      <c r="I115" s="65"/>
      <c r="J115" s="65"/>
      <c r="K115" s="65">
        <v>0</v>
      </c>
      <c r="L115" s="65"/>
      <c r="M115" s="65"/>
      <c r="N115" s="65"/>
      <c r="O115" s="65">
        <v>-1</v>
      </c>
      <c r="P115" s="65">
        <v>-1</v>
      </c>
      <c r="Q115" s="65">
        <v>-1</v>
      </c>
      <c r="R115" s="65">
        <v>-1</v>
      </c>
      <c r="S115" s="65">
        <v>-1</v>
      </c>
      <c r="T115" s="65">
        <v>-1</v>
      </c>
      <c r="U115" s="65"/>
      <c r="V115" s="65"/>
      <c r="W115" s="65"/>
      <c r="X115" s="65"/>
      <c r="Y115" s="65" t="s">
        <v>157</v>
      </c>
      <c r="Z115" s="65" t="s">
        <v>393</v>
      </c>
      <c r="AA115" s="65" t="s">
        <v>394</v>
      </c>
      <c r="AB115" s="65"/>
      <c r="AC115" s="65"/>
    </row>
    <row r="116" spans="1:29" hidden="1">
      <c r="A116" s="65" t="s">
        <v>395</v>
      </c>
      <c r="B116" s="65" t="s">
        <v>153</v>
      </c>
      <c r="C116" s="65" t="s">
        <v>389</v>
      </c>
      <c r="D116" s="65" t="s">
        <v>246</v>
      </c>
      <c r="E116" s="65" t="s">
        <v>156</v>
      </c>
      <c r="F116" s="65">
        <v>0</v>
      </c>
      <c r="G116" s="65"/>
      <c r="H116" s="65">
        <v>0</v>
      </c>
      <c r="I116" s="65"/>
      <c r="J116" s="65"/>
      <c r="K116" s="65">
        <v>0</v>
      </c>
      <c r="L116" s="65"/>
      <c r="M116" s="65"/>
      <c r="N116" s="65"/>
      <c r="O116" s="65"/>
      <c r="P116" s="65"/>
      <c r="Q116" s="65">
        <v>-1</v>
      </c>
      <c r="R116" s="65">
        <v>-3</v>
      </c>
      <c r="S116" s="65">
        <v>-3</v>
      </c>
      <c r="T116" s="65">
        <v>-5</v>
      </c>
      <c r="U116" s="65"/>
      <c r="V116" s="65"/>
      <c r="W116" s="65"/>
      <c r="X116" s="65"/>
      <c r="Y116" s="65" t="s">
        <v>362</v>
      </c>
      <c r="Z116" s="65"/>
      <c r="AA116" s="65"/>
      <c r="AB116" s="65"/>
      <c r="AC116" s="65"/>
    </row>
    <row r="117" spans="1:29" hidden="1">
      <c r="A117" s="65" t="s">
        <v>396</v>
      </c>
      <c r="B117" s="65" t="s">
        <v>153</v>
      </c>
      <c r="C117" s="65" t="s">
        <v>343</v>
      </c>
      <c r="D117" s="65" t="s">
        <v>344</v>
      </c>
      <c r="E117" s="65" t="s">
        <v>156</v>
      </c>
      <c r="F117" s="65">
        <v>0</v>
      </c>
      <c r="G117" s="65"/>
      <c r="H117" s="65">
        <v>0</v>
      </c>
      <c r="I117" s="65"/>
      <c r="J117" s="65"/>
      <c r="K117" s="65">
        <v>0</v>
      </c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 t="s">
        <v>362</v>
      </c>
      <c r="Z117" s="65"/>
      <c r="AA117" s="65"/>
      <c r="AB117" s="65"/>
      <c r="AC117" s="65"/>
    </row>
    <row r="118" spans="1:29" hidden="1">
      <c r="A118" s="65" t="s">
        <v>397</v>
      </c>
      <c r="B118" s="65" t="s">
        <v>153</v>
      </c>
      <c r="C118" s="65" t="s">
        <v>343</v>
      </c>
      <c r="D118" s="65" t="s">
        <v>344</v>
      </c>
      <c r="E118" s="65" t="s">
        <v>156</v>
      </c>
      <c r="F118" s="65">
        <v>0</v>
      </c>
      <c r="G118" s="65"/>
      <c r="H118" s="65">
        <v>0</v>
      </c>
      <c r="I118" s="65"/>
      <c r="J118" s="65"/>
      <c r="K118" s="65">
        <v>0</v>
      </c>
      <c r="L118" s="65"/>
      <c r="M118" s="65"/>
      <c r="N118" s="65"/>
      <c r="O118" s="65"/>
      <c r="P118" s="65"/>
      <c r="Q118" s="65"/>
      <c r="R118" s="65"/>
      <c r="S118" s="65"/>
      <c r="T118" s="65">
        <v>-1</v>
      </c>
      <c r="U118" s="65"/>
      <c r="V118" s="65"/>
      <c r="W118" s="65"/>
      <c r="X118" s="65"/>
      <c r="Y118" s="65" t="s">
        <v>362</v>
      </c>
      <c r="Z118" s="65"/>
      <c r="AA118" s="65"/>
      <c r="AB118" s="65"/>
      <c r="AC118" s="65"/>
    </row>
    <row r="119" spans="1:29" hidden="1">
      <c r="A119" s="65" t="s">
        <v>398</v>
      </c>
      <c r="B119" s="65" t="s">
        <v>153</v>
      </c>
      <c r="C119" s="65" t="s">
        <v>343</v>
      </c>
      <c r="D119" s="65" t="s">
        <v>344</v>
      </c>
      <c r="E119" s="65" t="s">
        <v>156</v>
      </c>
      <c r="F119" s="65">
        <v>0</v>
      </c>
      <c r="G119" s="65"/>
      <c r="H119" s="65">
        <v>0</v>
      </c>
      <c r="I119" s="65"/>
      <c r="J119" s="65"/>
      <c r="K119" s="65">
        <v>0</v>
      </c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 t="s">
        <v>362</v>
      </c>
      <c r="Z119" s="65"/>
      <c r="AA119" s="65"/>
      <c r="AB119" s="65"/>
      <c r="AC119" s="65"/>
    </row>
    <row r="120" spans="1:29" hidden="1">
      <c r="A120" s="65" t="s">
        <v>399</v>
      </c>
      <c r="B120" s="65" t="s">
        <v>153</v>
      </c>
      <c r="C120" s="65" t="s">
        <v>343</v>
      </c>
      <c r="D120" s="65" t="s">
        <v>344</v>
      </c>
      <c r="E120" s="65"/>
      <c r="F120" s="65">
        <v>0</v>
      </c>
      <c r="G120" s="65"/>
      <c r="H120" s="65">
        <v>0</v>
      </c>
      <c r="I120" s="65"/>
      <c r="J120" s="65"/>
      <c r="K120" s="65">
        <v>0</v>
      </c>
      <c r="L120" s="65"/>
      <c r="M120" s="65"/>
      <c r="N120" s="65"/>
      <c r="O120" s="65"/>
      <c r="P120" s="65">
        <v>-1</v>
      </c>
      <c r="Q120" s="65"/>
      <c r="R120" s="65"/>
      <c r="S120" s="65"/>
      <c r="T120" s="65"/>
      <c r="U120" s="65"/>
      <c r="V120" s="65"/>
      <c r="W120" s="65"/>
      <c r="X120" s="65"/>
      <c r="Y120" s="65" t="s">
        <v>157</v>
      </c>
      <c r="Z120" s="65"/>
      <c r="AA120" s="65"/>
      <c r="AB120" s="65"/>
      <c r="AC120" s="65"/>
    </row>
    <row r="121" spans="1:29" hidden="1">
      <c r="A121" s="65" t="s">
        <v>400</v>
      </c>
      <c r="B121" s="65" t="s">
        <v>153</v>
      </c>
      <c r="C121" s="65" t="s">
        <v>343</v>
      </c>
      <c r="D121" s="65" t="s">
        <v>344</v>
      </c>
      <c r="E121" s="65" t="s">
        <v>156</v>
      </c>
      <c r="F121" s="65">
        <v>0</v>
      </c>
      <c r="G121" s="65"/>
      <c r="H121" s="65">
        <v>0</v>
      </c>
      <c r="I121" s="65"/>
      <c r="J121" s="65"/>
      <c r="K121" s="65">
        <v>0</v>
      </c>
      <c r="L121" s="65"/>
      <c r="M121" s="65"/>
      <c r="N121" s="65"/>
      <c r="O121" s="65"/>
      <c r="P121" s="65">
        <v>-1</v>
      </c>
      <c r="Q121" s="65"/>
      <c r="R121" s="65"/>
      <c r="S121" s="65"/>
      <c r="T121" s="65"/>
      <c r="U121" s="65"/>
      <c r="V121" s="65"/>
      <c r="W121" s="65"/>
      <c r="X121" s="65"/>
      <c r="Y121" s="65" t="s">
        <v>157</v>
      </c>
      <c r="Z121" s="65"/>
      <c r="AA121" s="65"/>
      <c r="AB121" s="65"/>
      <c r="AC121" s="65"/>
    </row>
    <row r="122" spans="1:29" hidden="1">
      <c r="A122" s="65" t="s">
        <v>401</v>
      </c>
      <c r="B122" s="65" t="s">
        <v>153</v>
      </c>
      <c r="C122" s="65" t="s">
        <v>343</v>
      </c>
      <c r="D122" s="65" t="s">
        <v>344</v>
      </c>
      <c r="E122" s="65"/>
      <c r="F122" s="65">
        <v>0</v>
      </c>
      <c r="G122" s="65"/>
      <c r="H122" s="65">
        <v>0</v>
      </c>
      <c r="I122" s="65"/>
      <c r="J122" s="65"/>
      <c r="K122" s="65">
        <v>0</v>
      </c>
      <c r="L122" s="65"/>
      <c r="M122" s="65"/>
      <c r="N122" s="65"/>
      <c r="O122" s="65">
        <v>-1</v>
      </c>
      <c r="P122" s="65">
        <v>-1</v>
      </c>
      <c r="Q122" s="65"/>
      <c r="R122" s="65"/>
      <c r="S122" s="65"/>
      <c r="T122" s="65"/>
      <c r="U122" s="65"/>
      <c r="V122" s="65"/>
      <c r="W122" s="65"/>
      <c r="X122" s="65"/>
      <c r="Y122" s="65" t="s">
        <v>157</v>
      </c>
      <c r="Z122" s="65" t="s">
        <v>402</v>
      </c>
      <c r="AA122" s="65" t="s">
        <v>403</v>
      </c>
      <c r="AB122" s="65"/>
      <c r="AC122" s="65"/>
    </row>
    <row r="123" spans="1:29" hidden="1">
      <c r="A123" s="65" t="s">
        <v>404</v>
      </c>
      <c r="B123" s="65" t="s">
        <v>153</v>
      </c>
      <c r="C123" s="65" t="s">
        <v>389</v>
      </c>
      <c r="D123" s="65" t="s">
        <v>246</v>
      </c>
      <c r="E123" s="65" t="s">
        <v>156</v>
      </c>
      <c r="F123" s="65">
        <v>0</v>
      </c>
      <c r="G123" s="65"/>
      <c r="H123" s="65">
        <v>0</v>
      </c>
      <c r="I123" s="65"/>
      <c r="J123" s="65"/>
      <c r="K123" s="65">
        <v>0</v>
      </c>
      <c r="L123" s="65"/>
      <c r="M123" s="65"/>
      <c r="N123" s="65"/>
      <c r="O123" s="65"/>
      <c r="P123" s="65"/>
      <c r="Q123" s="65">
        <v>-1</v>
      </c>
      <c r="R123" s="65">
        <v>-1</v>
      </c>
      <c r="S123" s="65">
        <v>-1</v>
      </c>
      <c r="T123" s="65">
        <v>-1</v>
      </c>
      <c r="U123" s="65">
        <v>-3</v>
      </c>
      <c r="V123" s="65">
        <v>-6</v>
      </c>
      <c r="W123" s="65">
        <v>-7</v>
      </c>
      <c r="X123" s="65">
        <v>-14</v>
      </c>
      <c r="Y123" s="65" t="s">
        <v>362</v>
      </c>
      <c r="Z123" s="65"/>
      <c r="AA123" s="65"/>
      <c r="AB123" s="65"/>
      <c r="AC123" s="65"/>
    </row>
    <row r="124" spans="1:29" hidden="1">
      <c r="A124" s="65" t="s">
        <v>405</v>
      </c>
      <c r="B124" s="65" t="s">
        <v>153</v>
      </c>
      <c r="C124" s="65" t="s">
        <v>389</v>
      </c>
      <c r="D124" s="65" t="s">
        <v>246</v>
      </c>
      <c r="E124" s="65" t="s">
        <v>156</v>
      </c>
      <c r="F124" s="65">
        <v>0</v>
      </c>
      <c r="G124" s="65"/>
      <c r="H124" s="65">
        <v>0</v>
      </c>
      <c r="I124" s="65"/>
      <c r="J124" s="65"/>
      <c r="K124" s="65">
        <v>0</v>
      </c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 t="s">
        <v>362</v>
      </c>
      <c r="Z124" s="65"/>
      <c r="AA124" s="65"/>
      <c r="AB124" s="65"/>
      <c r="AC124" s="65"/>
    </row>
    <row r="125" spans="1:29" hidden="1">
      <c r="A125" s="65" t="s">
        <v>406</v>
      </c>
      <c r="B125" s="65" t="s">
        <v>153</v>
      </c>
      <c r="C125" s="65" t="s">
        <v>389</v>
      </c>
      <c r="D125" s="65" t="s">
        <v>246</v>
      </c>
      <c r="E125" s="65" t="s">
        <v>156</v>
      </c>
      <c r="F125" s="65">
        <v>0</v>
      </c>
      <c r="G125" s="65"/>
      <c r="H125" s="65">
        <v>0</v>
      </c>
      <c r="I125" s="65"/>
      <c r="J125" s="65"/>
      <c r="K125" s="65">
        <v>0</v>
      </c>
      <c r="L125" s="65"/>
      <c r="M125" s="65">
        <v>-4</v>
      </c>
      <c r="N125" s="65">
        <v>-4</v>
      </c>
      <c r="O125" s="65">
        <v>-4</v>
      </c>
      <c r="P125" s="65">
        <v>-8</v>
      </c>
      <c r="Q125" s="65"/>
      <c r="R125" s="65"/>
      <c r="S125" s="65"/>
      <c r="T125" s="65"/>
      <c r="U125" s="65"/>
      <c r="V125" s="65"/>
      <c r="W125" s="65"/>
      <c r="X125" s="65">
        <v>-1</v>
      </c>
      <c r="Y125" s="65" t="s">
        <v>157</v>
      </c>
      <c r="Z125" s="65" t="s">
        <v>161</v>
      </c>
      <c r="AA125" s="65" t="s">
        <v>407</v>
      </c>
      <c r="AB125" s="65"/>
      <c r="AC125" s="65"/>
    </row>
    <row r="126" spans="1:29" hidden="1">
      <c r="A126" s="65" t="s">
        <v>408</v>
      </c>
      <c r="B126" s="65" t="s">
        <v>153</v>
      </c>
      <c r="C126" s="65" t="s">
        <v>274</v>
      </c>
      <c r="D126" s="65" t="s">
        <v>275</v>
      </c>
      <c r="E126" s="65" t="s">
        <v>156</v>
      </c>
      <c r="F126" s="65">
        <v>0</v>
      </c>
      <c r="G126" s="65"/>
      <c r="H126" s="65">
        <v>0</v>
      </c>
      <c r="I126" s="65"/>
      <c r="J126" s="65"/>
      <c r="K126" s="65">
        <v>0</v>
      </c>
      <c r="L126" s="65"/>
      <c r="M126" s="65"/>
      <c r="N126" s="65"/>
      <c r="O126" s="65"/>
      <c r="P126" s="65"/>
      <c r="Q126" s="65"/>
      <c r="R126" s="65"/>
      <c r="S126" s="65"/>
      <c r="T126" s="65"/>
      <c r="U126" s="65">
        <v>-2</v>
      </c>
      <c r="V126" s="65">
        <v>-2</v>
      </c>
      <c r="W126" s="65">
        <v>-2</v>
      </c>
      <c r="X126" s="65">
        <v>-2</v>
      </c>
      <c r="Y126" s="65" t="s">
        <v>362</v>
      </c>
      <c r="Z126" s="65"/>
      <c r="AA126" s="65"/>
      <c r="AB126" s="65"/>
      <c r="AC126" s="65"/>
    </row>
    <row r="127" spans="1:29" hidden="1">
      <c r="A127" s="65" t="s">
        <v>409</v>
      </c>
      <c r="B127" s="65" t="s">
        <v>153</v>
      </c>
      <c r="C127" s="65" t="s">
        <v>274</v>
      </c>
      <c r="D127" s="65" t="s">
        <v>275</v>
      </c>
      <c r="E127" s="65" t="s">
        <v>156</v>
      </c>
      <c r="F127" s="65">
        <v>0</v>
      </c>
      <c r="G127" s="65">
        <v>0</v>
      </c>
      <c r="H127" s="65">
        <v>0</v>
      </c>
      <c r="I127" s="65"/>
      <c r="J127" s="65"/>
      <c r="K127" s="65">
        <v>0</v>
      </c>
      <c r="L127" s="65"/>
      <c r="M127" s="65"/>
      <c r="N127" s="65"/>
      <c r="O127" s="65"/>
      <c r="P127" s="65"/>
      <c r="Q127" s="65">
        <v>-1</v>
      </c>
      <c r="R127" s="65">
        <v>-1</v>
      </c>
      <c r="S127" s="65">
        <v>-1</v>
      </c>
      <c r="T127" s="65">
        <v>-1</v>
      </c>
      <c r="U127" s="65"/>
      <c r="V127" s="65"/>
      <c r="W127" s="65"/>
      <c r="X127" s="65"/>
      <c r="Y127" s="65" t="s">
        <v>362</v>
      </c>
      <c r="Z127" s="65"/>
      <c r="AA127" s="65"/>
      <c r="AB127" s="65"/>
      <c r="AC127" s="65"/>
    </row>
    <row r="128" spans="1:29" hidden="1">
      <c r="A128" s="65" t="s">
        <v>410</v>
      </c>
      <c r="B128" s="65" t="s">
        <v>153</v>
      </c>
      <c r="C128" s="65" t="s">
        <v>343</v>
      </c>
      <c r="D128" s="65" t="s">
        <v>344</v>
      </c>
      <c r="E128" s="65" t="s">
        <v>156</v>
      </c>
      <c r="F128" s="65">
        <v>0</v>
      </c>
      <c r="G128" s="65"/>
      <c r="H128" s="65">
        <v>0</v>
      </c>
      <c r="I128" s="65"/>
      <c r="J128" s="65"/>
      <c r="K128" s="65">
        <v>0</v>
      </c>
      <c r="L128" s="65"/>
      <c r="M128" s="65"/>
      <c r="N128" s="65"/>
      <c r="O128" s="65"/>
      <c r="P128" s="65"/>
      <c r="Q128" s="65"/>
      <c r="R128" s="65"/>
      <c r="S128" s="65"/>
      <c r="T128" s="65">
        <v>-1</v>
      </c>
      <c r="U128" s="65"/>
      <c r="V128" s="65"/>
      <c r="W128" s="65"/>
      <c r="X128" s="65"/>
      <c r="Y128" s="65" t="s">
        <v>362</v>
      </c>
      <c r="Z128" s="65"/>
      <c r="AA128" s="65"/>
      <c r="AB128" s="65"/>
      <c r="AC128" s="65"/>
    </row>
    <row r="129" spans="1:29" hidden="1">
      <c r="A129" s="65" t="s">
        <v>411</v>
      </c>
      <c r="B129" s="65" t="s">
        <v>153</v>
      </c>
      <c r="C129" s="65" t="s">
        <v>343</v>
      </c>
      <c r="D129" s="65" t="s">
        <v>344</v>
      </c>
      <c r="E129" s="65" t="s">
        <v>156</v>
      </c>
      <c r="F129" s="65">
        <v>0</v>
      </c>
      <c r="G129" s="65"/>
      <c r="H129" s="65">
        <v>0</v>
      </c>
      <c r="I129" s="65"/>
      <c r="J129" s="65"/>
      <c r="K129" s="65">
        <v>0</v>
      </c>
      <c r="L129" s="65"/>
      <c r="M129" s="65"/>
      <c r="N129" s="65"/>
      <c r="O129" s="65"/>
      <c r="P129" s="65">
        <v>-2</v>
      </c>
      <c r="Q129" s="65"/>
      <c r="R129" s="65"/>
      <c r="S129" s="65"/>
      <c r="T129" s="65"/>
      <c r="U129" s="65"/>
      <c r="V129" s="65"/>
      <c r="W129" s="65"/>
      <c r="X129" s="65"/>
      <c r="Y129" s="65" t="s">
        <v>157</v>
      </c>
      <c r="Z129" s="65"/>
      <c r="AA129" s="65"/>
      <c r="AB129" s="65"/>
      <c r="AC129" s="65"/>
    </row>
    <row r="130" spans="1:29" hidden="1">
      <c r="A130" s="65" t="s">
        <v>412</v>
      </c>
      <c r="B130" s="65" t="s">
        <v>153</v>
      </c>
      <c r="C130" s="65" t="s">
        <v>313</v>
      </c>
      <c r="D130" s="65" t="s">
        <v>314</v>
      </c>
      <c r="E130" s="65" t="s">
        <v>156</v>
      </c>
      <c r="F130" s="65">
        <v>0</v>
      </c>
      <c r="G130" s="65"/>
      <c r="H130" s="65">
        <v>0</v>
      </c>
      <c r="I130" s="65"/>
      <c r="J130" s="65"/>
      <c r="K130" s="65">
        <v>0</v>
      </c>
      <c r="L130" s="65"/>
      <c r="M130" s="65"/>
      <c r="N130" s="65"/>
      <c r="O130" s="65"/>
      <c r="P130" s="65"/>
      <c r="Q130" s="65">
        <v>-1</v>
      </c>
      <c r="R130" s="65">
        <v>-1</v>
      </c>
      <c r="S130" s="65">
        <v>-1</v>
      </c>
      <c r="T130" s="65">
        <v>-1</v>
      </c>
      <c r="U130" s="65"/>
      <c r="V130" s="65"/>
      <c r="W130" s="65"/>
      <c r="X130" s="65"/>
      <c r="Y130" s="65" t="s">
        <v>362</v>
      </c>
      <c r="Z130" s="65"/>
      <c r="AA130" s="65"/>
      <c r="AB130" s="65"/>
      <c r="AC130" s="65"/>
    </row>
    <row r="131" spans="1:29" hidden="1">
      <c r="A131" s="65" t="s">
        <v>413</v>
      </c>
      <c r="B131" s="65" t="s">
        <v>153</v>
      </c>
      <c r="C131" s="65" t="s">
        <v>343</v>
      </c>
      <c r="D131" s="65" t="s">
        <v>344</v>
      </c>
      <c r="E131" s="65"/>
      <c r="F131" s="65">
        <v>0</v>
      </c>
      <c r="G131" s="65"/>
      <c r="H131" s="65">
        <v>0</v>
      </c>
      <c r="I131" s="65"/>
      <c r="J131" s="65"/>
      <c r="K131" s="65">
        <v>0</v>
      </c>
      <c r="L131" s="65"/>
      <c r="M131" s="65"/>
      <c r="N131" s="65"/>
      <c r="O131" s="65">
        <v>-2</v>
      </c>
      <c r="P131" s="65">
        <v>-2</v>
      </c>
      <c r="Q131" s="65"/>
      <c r="R131" s="65"/>
      <c r="S131" s="65"/>
      <c r="T131" s="65"/>
      <c r="U131" s="65"/>
      <c r="V131" s="65"/>
      <c r="W131" s="65"/>
      <c r="X131" s="65"/>
      <c r="Y131" s="65" t="s">
        <v>157</v>
      </c>
      <c r="Z131" s="65" t="s">
        <v>185</v>
      </c>
      <c r="AA131" s="65" t="s">
        <v>414</v>
      </c>
      <c r="AB131" s="65"/>
      <c r="AC131" s="65"/>
    </row>
    <row r="132" spans="1:29" hidden="1">
      <c r="A132" s="65" t="s">
        <v>415</v>
      </c>
      <c r="B132" s="65" t="s">
        <v>153</v>
      </c>
      <c r="C132" s="65" t="s">
        <v>343</v>
      </c>
      <c r="D132" s="65" t="s">
        <v>344</v>
      </c>
      <c r="E132" s="65" t="s">
        <v>156</v>
      </c>
      <c r="F132" s="65">
        <v>0</v>
      </c>
      <c r="G132" s="65"/>
      <c r="H132" s="65">
        <v>0</v>
      </c>
      <c r="I132" s="65"/>
      <c r="J132" s="65"/>
      <c r="K132" s="65">
        <v>0</v>
      </c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 t="s">
        <v>362</v>
      </c>
      <c r="Z132" s="65"/>
      <c r="AA132" s="65"/>
      <c r="AB132" s="65"/>
      <c r="AC132" s="65"/>
    </row>
    <row r="133" spans="1:29" hidden="1">
      <c r="A133" s="65" t="s">
        <v>416</v>
      </c>
      <c r="B133" s="65" t="s">
        <v>153</v>
      </c>
      <c r="C133" s="65" t="s">
        <v>343</v>
      </c>
      <c r="D133" s="65" t="s">
        <v>344</v>
      </c>
      <c r="E133" s="65" t="s">
        <v>156</v>
      </c>
      <c r="F133" s="65">
        <v>0</v>
      </c>
      <c r="G133" s="65"/>
      <c r="H133" s="65">
        <v>0</v>
      </c>
      <c r="I133" s="65"/>
      <c r="J133" s="65"/>
      <c r="K133" s="65">
        <v>0</v>
      </c>
      <c r="L133" s="65"/>
      <c r="M133" s="65"/>
      <c r="N133" s="65"/>
      <c r="O133" s="65"/>
      <c r="P133" s="65"/>
      <c r="Q133" s="65"/>
      <c r="R133" s="65"/>
      <c r="S133" s="65"/>
      <c r="T133" s="65">
        <v>-1</v>
      </c>
      <c r="U133" s="65"/>
      <c r="V133" s="65"/>
      <c r="W133" s="65"/>
      <c r="X133" s="65"/>
      <c r="Y133" s="65" t="s">
        <v>362</v>
      </c>
      <c r="Z133" s="65"/>
      <c r="AA133" s="65"/>
      <c r="AB133" s="65"/>
      <c r="AC133" s="65"/>
    </row>
    <row r="134" spans="1:29" hidden="1">
      <c r="A134" s="65" t="s">
        <v>417</v>
      </c>
      <c r="B134" s="65" t="s">
        <v>153</v>
      </c>
      <c r="C134" s="65" t="s">
        <v>343</v>
      </c>
      <c r="D134" s="65" t="s">
        <v>344</v>
      </c>
      <c r="E134" s="65" t="s">
        <v>156</v>
      </c>
      <c r="F134" s="65">
        <v>0</v>
      </c>
      <c r="G134" s="65"/>
      <c r="H134" s="65">
        <v>0</v>
      </c>
      <c r="I134" s="65"/>
      <c r="J134" s="65"/>
      <c r="K134" s="65">
        <v>0</v>
      </c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 t="s">
        <v>362</v>
      </c>
      <c r="Z134" s="65"/>
      <c r="AA134" s="65"/>
      <c r="AB134" s="65"/>
      <c r="AC134" s="65"/>
    </row>
    <row r="135" spans="1:29" hidden="1">
      <c r="A135" s="65" t="s">
        <v>418</v>
      </c>
      <c r="B135" s="65" t="s">
        <v>153</v>
      </c>
      <c r="C135" s="65" t="s">
        <v>343</v>
      </c>
      <c r="D135" s="65" t="s">
        <v>344</v>
      </c>
      <c r="E135" s="65" t="s">
        <v>156</v>
      </c>
      <c r="F135" s="65">
        <v>0</v>
      </c>
      <c r="G135" s="65"/>
      <c r="H135" s="65">
        <v>0</v>
      </c>
      <c r="I135" s="65"/>
      <c r="J135" s="65"/>
      <c r="K135" s="65">
        <v>0</v>
      </c>
      <c r="L135" s="65"/>
      <c r="M135" s="65"/>
      <c r="N135" s="65"/>
      <c r="O135" s="65"/>
      <c r="P135" s="65"/>
      <c r="Q135" s="65"/>
      <c r="R135" s="65"/>
      <c r="S135" s="65"/>
      <c r="T135" s="65"/>
      <c r="U135" s="65">
        <v>-2</v>
      </c>
      <c r="V135" s="65">
        <v>-2</v>
      </c>
      <c r="W135" s="65">
        <v>-2</v>
      </c>
      <c r="X135" s="65">
        <v>-2</v>
      </c>
      <c r="Y135" s="65" t="s">
        <v>362</v>
      </c>
      <c r="Z135" s="65"/>
      <c r="AA135" s="65"/>
      <c r="AB135" s="65"/>
      <c r="AC135" s="65"/>
    </row>
    <row r="136" spans="1:29" hidden="1">
      <c r="A136" s="65" t="s">
        <v>419</v>
      </c>
      <c r="B136" s="65" t="s">
        <v>153</v>
      </c>
      <c r="C136" s="65" t="s">
        <v>343</v>
      </c>
      <c r="D136" s="65" t="s">
        <v>344</v>
      </c>
      <c r="E136" s="65"/>
      <c r="F136" s="65">
        <v>0</v>
      </c>
      <c r="G136" s="65"/>
      <c r="H136" s="65">
        <v>0</v>
      </c>
      <c r="I136" s="65"/>
      <c r="J136" s="65"/>
      <c r="K136" s="65">
        <v>0</v>
      </c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 t="s">
        <v>362</v>
      </c>
      <c r="Z136" s="65"/>
      <c r="AA136" s="65"/>
      <c r="AB136" s="65"/>
      <c r="AC136" s="65"/>
    </row>
    <row r="137" spans="1:29" hidden="1">
      <c r="A137" s="65" t="s">
        <v>420</v>
      </c>
      <c r="B137" s="65" t="s">
        <v>153</v>
      </c>
      <c r="C137" s="65" t="s">
        <v>343</v>
      </c>
      <c r="D137" s="65" t="s">
        <v>344</v>
      </c>
      <c r="E137" s="65" t="s">
        <v>156</v>
      </c>
      <c r="F137" s="65">
        <v>0</v>
      </c>
      <c r="G137" s="65"/>
      <c r="H137" s="65">
        <v>0</v>
      </c>
      <c r="I137" s="65"/>
      <c r="J137" s="65"/>
      <c r="K137" s="65">
        <v>0</v>
      </c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 t="s">
        <v>362</v>
      </c>
      <c r="Z137" s="65"/>
      <c r="AA137" s="65"/>
      <c r="AB137" s="65"/>
      <c r="AC137" s="65"/>
    </row>
    <row r="138" spans="1:29" hidden="1">
      <c r="A138" s="65" t="s">
        <v>421</v>
      </c>
      <c r="B138" s="65" t="s">
        <v>153</v>
      </c>
      <c r="C138" s="65" t="s">
        <v>343</v>
      </c>
      <c r="D138" s="65" t="s">
        <v>344</v>
      </c>
      <c r="E138" s="65" t="s">
        <v>156</v>
      </c>
      <c r="F138" s="65">
        <v>0</v>
      </c>
      <c r="G138" s="65"/>
      <c r="H138" s="65">
        <v>0</v>
      </c>
      <c r="I138" s="65"/>
      <c r="J138" s="65"/>
      <c r="K138" s="65">
        <v>0</v>
      </c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 t="s">
        <v>362</v>
      </c>
      <c r="Z138" s="65"/>
      <c r="AA138" s="65"/>
      <c r="AB138" s="65"/>
      <c r="AC138" s="65"/>
    </row>
    <row r="139" spans="1:29" hidden="1">
      <c r="A139" s="65" t="s">
        <v>422</v>
      </c>
      <c r="B139" s="65" t="s">
        <v>153</v>
      </c>
      <c r="C139" s="65" t="s">
        <v>343</v>
      </c>
      <c r="D139" s="65" t="s">
        <v>344</v>
      </c>
      <c r="E139" s="65"/>
      <c r="F139" s="65">
        <v>0</v>
      </c>
      <c r="G139" s="65">
        <v>0</v>
      </c>
      <c r="H139" s="65">
        <v>0</v>
      </c>
      <c r="I139" s="65"/>
      <c r="J139" s="65"/>
      <c r="K139" s="65">
        <v>0</v>
      </c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>
        <v>-3</v>
      </c>
      <c r="Y139" s="65" t="s">
        <v>362</v>
      </c>
      <c r="Z139" s="65"/>
      <c r="AA139" s="65"/>
      <c r="AB139" s="65"/>
      <c r="AC139" s="65"/>
    </row>
    <row r="140" spans="1:29" hidden="1">
      <c r="A140" s="65" t="s">
        <v>423</v>
      </c>
      <c r="B140" s="65" t="s">
        <v>153</v>
      </c>
      <c r="C140" s="65" t="s">
        <v>343</v>
      </c>
      <c r="D140" s="65" t="s">
        <v>344</v>
      </c>
      <c r="E140" s="65" t="s">
        <v>156</v>
      </c>
      <c r="F140" s="65">
        <v>0</v>
      </c>
      <c r="G140" s="65"/>
      <c r="H140" s="65">
        <v>0</v>
      </c>
      <c r="I140" s="65"/>
      <c r="J140" s="65"/>
      <c r="K140" s="65">
        <v>0</v>
      </c>
      <c r="L140" s="65"/>
      <c r="M140" s="65"/>
      <c r="N140" s="65"/>
      <c r="O140" s="65"/>
      <c r="P140" s="65"/>
      <c r="Q140" s="65"/>
      <c r="R140" s="65">
        <v>-2</v>
      </c>
      <c r="S140" s="65">
        <v>-2</v>
      </c>
      <c r="T140" s="65">
        <v>-2</v>
      </c>
      <c r="U140" s="65"/>
      <c r="V140" s="65"/>
      <c r="W140" s="65"/>
      <c r="X140" s="65"/>
      <c r="Y140" s="65" t="s">
        <v>362</v>
      </c>
      <c r="Z140" s="65"/>
      <c r="AA140" s="65"/>
      <c r="AB140" s="65"/>
      <c r="AC140" s="65"/>
    </row>
    <row r="141" spans="1:29" hidden="1">
      <c r="A141" s="65" t="s">
        <v>424</v>
      </c>
      <c r="B141" s="65" t="s">
        <v>153</v>
      </c>
      <c r="C141" s="65" t="s">
        <v>343</v>
      </c>
      <c r="D141" s="65" t="s">
        <v>344</v>
      </c>
      <c r="E141" s="65" t="s">
        <v>156</v>
      </c>
      <c r="F141" s="65">
        <v>0</v>
      </c>
      <c r="G141" s="65"/>
      <c r="H141" s="65">
        <v>0</v>
      </c>
      <c r="I141" s="65"/>
      <c r="J141" s="65"/>
      <c r="K141" s="65">
        <v>0</v>
      </c>
      <c r="L141" s="65"/>
      <c r="M141" s="65"/>
      <c r="N141" s="65"/>
      <c r="O141" s="65"/>
      <c r="P141" s="65"/>
      <c r="Q141" s="65"/>
      <c r="R141" s="65"/>
      <c r="S141" s="65"/>
      <c r="T141" s="65">
        <v>-2</v>
      </c>
      <c r="U141" s="65"/>
      <c r="V141" s="65"/>
      <c r="W141" s="65"/>
      <c r="X141" s="65"/>
      <c r="Y141" s="65" t="s">
        <v>362</v>
      </c>
      <c r="Z141" s="65"/>
      <c r="AA141" s="65"/>
      <c r="AB141" s="65"/>
      <c r="AC141" s="65"/>
    </row>
    <row r="142" spans="1:29" hidden="1">
      <c r="A142" s="65" t="s">
        <v>425</v>
      </c>
      <c r="B142" s="65" t="s">
        <v>153</v>
      </c>
      <c r="C142" s="65" t="s">
        <v>426</v>
      </c>
      <c r="D142" s="65" t="s">
        <v>246</v>
      </c>
      <c r="E142" s="65" t="s">
        <v>156</v>
      </c>
      <c r="F142" s="65">
        <v>0</v>
      </c>
      <c r="G142" s="65"/>
      <c r="H142" s="65">
        <v>0</v>
      </c>
      <c r="I142" s="65"/>
      <c r="J142" s="65"/>
      <c r="K142" s="65">
        <v>0</v>
      </c>
      <c r="L142" s="65"/>
      <c r="M142" s="65"/>
      <c r="N142" s="65"/>
      <c r="O142" s="65"/>
      <c r="P142" s="65"/>
      <c r="Q142" s="65"/>
      <c r="R142" s="65">
        <v>1</v>
      </c>
      <c r="S142" s="65">
        <v>1</v>
      </c>
      <c r="T142" s="65">
        <v>1</v>
      </c>
      <c r="U142" s="65"/>
      <c r="V142" s="65"/>
      <c r="W142" s="65"/>
      <c r="X142" s="65"/>
      <c r="Y142" s="65" t="s">
        <v>362</v>
      </c>
      <c r="Z142" s="65"/>
      <c r="AA142" s="65"/>
      <c r="AB142" s="65"/>
      <c r="AC142" s="65"/>
    </row>
    <row r="143" spans="1:29" hidden="1">
      <c r="A143" s="65" t="s">
        <v>427</v>
      </c>
      <c r="B143" s="65" t="s">
        <v>153</v>
      </c>
      <c r="C143" s="65" t="s">
        <v>343</v>
      </c>
      <c r="D143" s="65" t="s">
        <v>344</v>
      </c>
      <c r="E143" s="65" t="s">
        <v>156</v>
      </c>
      <c r="F143" s="65">
        <v>0</v>
      </c>
      <c r="G143" s="65">
        <v>0</v>
      </c>
      <c r="H143" s="65">
        <v>0</v>
      </c>
      <c r="I143" s="65"/>
      <c r="J143" s="65"/>
      <c r="K143" s="65">
        <v>0</v>
      </c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 t="s">
        <v>362</v>
      </c>
      <c r="Z143" s="65"/>
      <c r="AA143" s="65"/>
      <c r="AB143" s="65"/>
      <c r="AC143" s="65"/>
    </row>
    <row r="144" spans="1:29" hidden="1">
      <c r="A144" s="65" t="s">
        <v>428</v>
      </c>
      <c r="B144" s="65" t="s">
        <v>153</v>
      </c>
      <c r="C144" s="65" t="s">
        <v>343</v>
      </c>
      <c r="D144" s="65" t="s">
        <v>344</v>
      </c>
      <c r="E144" s="65" t="s">
        <v>156</v>
      </c>
      <c r="F144" s="65">
        <v>0</v>
      </c>
      <c r="G144" s="65"/>
      <c r="H144" s="65">
        <v>0</v>
      </c>
      <c r="I144" s="65"/>
      <c r="J144" s="65"/>
      <c r="K144" s="65">
        <v>0</v>
      </c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 t="s">
        <v>362</v>
      </c>
      <c r="Z144" s="65"/>
      <c r="AA144" s="65"/>
      <c r="AB144" s="65"/>
      <c r="AC144" s="65"/>
    </row>
    <row r="145" spans="1:29" hidden="1">
      <c r="A145" s="65" t="s">
        <v>429</v>
      </c>
      <c r="B145" s="65" t="s">
        <v>153</v>
      </c>
      <c r="C145" s="65" t="s">
        <v>343</v>
      </c>
      <c r="D145" s="65" t="s">
        <v>344</v>
      </c>
      <c r="E145" s="65" t="s">
        <v>156</v>
      </c>
      <c r="F145" s="65">
        <v>0</v>
      </c>
      <c r="G145" s="65">
        <v>0</v>
      </c>
      <c r="H145" s="65">
        <v>0</v>
      </c>
      <c r="I145" s="65"/>
      <c r="J145" s="65"/>
      <c r="K145" s="65">
        <v>0</v>
      </c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 t="s">
        <v>362</v>
      </c>
      <c r="Z145" s="65"/>
      <c r="AA145" s="65"/>
      <c r="AB145" s="65"/>
      <c r="AC145" s="65"/>
    </row>
    <row r="146" spans="1:29" hidden="1">
      <c r="A146" s="65" t="s">
        <v>430</v>
      </c>
      <c r="B146" s="65" t="s">
        <v>153</v>
      </c>
      <c r="C146" s="65" t="s">
        <v>343</v>
      </c>
      <c r="D146" s="65" t="s">
        <v>344</v>
      </c>
      <c r="E146" s="65" t="s">
        <v>156</v>
      </c>
      <c r="F146" s="65">
        <v>0</v>
      </c>
      <c r="G146" s="65">
        <v>0</v>
      </c>
      <c r="H146" s="65">
        <v>0</v>
      </c>
      <c r="I146" s="65"/>
      <c r="J146" s="65"/>
      <c r="K146" s="65">
        <v>0</v>
      </c>
      <c r="L146" s="65"/>
      <c r="M146" s="65"/>
      <c r="N146" s="65"/>
      <c r="O146" s="65">
        <v>-1</v>
      </c>
      <c r="P146" s="65">
        <v>-1</v>
      </c>
      <c r="Q146" s="65">
        <v>-1</v>
      </c>
      <c r="R146" s="65">
        <v>0</v>
      </c>
      <c r="S146" s="65">
        <v>0</v>
      </c>
      <c r="T146" s="65">
        <v>0</v>
      </c>
      <c r="U146" s="65"/>
      <c r="V146" s="65"/>
      <c r="W146" s="65"/>
      <c r="X146" s="65"/>
      <c r="Y146" s="65" t="s">
        <v>157</v>
      </c>
      <c r="Z146" s="65" t="s">
        <v>431</v>
      </c>
      <c r="AA146" s="65" t="s">
        <v>432</v>
      </c>
      <c r="AB146" s="65"/>
      <c r="AC146" s="65"/>
    </row>
    <row r="147" spans="1:29" hidden="1">
      <c r="A147" s="65" t="s">
        <v>433</v>
      </c>
      <c r="B147" s="65" t="s">
        <v>153</v>
      </c>
      <c r="C147" s="65" t="s">
        <v>343</v>
      </c>
      <c r="D147" s="65" t="s">
        <v>344</v>
      </c>
      <c r="E147" s="65" t="s">
        <v>156</v>
      </c>
      <c r="F147" s="65">
        <v>0</v>
      </c>
      <c r="G147" s="65"/>
      <c r="H147" s="65">
        <v>0</v>
      </c>
      <c r="I147" s="65">
        <v>1</v>
      </c>
      <c r="J147" s="65">
        <v>-1</v>
      </c>
      <c r="K147" s="65">
        <v>0</v>
      </c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 t="s">
        <v>157</v>
      </c>
      <c r="Z147" s="65"/>
      <c r="AA147" s="65"/>
      <c r="AB147" s="65"/>
      <c r="AC147" s="65"/>
    </row>
    <row r="148" spans="1:29" hidden="1">
      <c r="A148" s="65" t="s">
        <v>434</v>
      </c>
      <c r="B148" s="65" t="s">
        <v>153</v>
      </c>
      <c r="C148" s="65" t="s">
        <v>343</v>
      </c>
      <c r="D148" s="65" t="s">
        <v>344</v>
      </c>
      <c r="E148" s="65"/>
      <c r="F148" s="65">
        <v>0</v>
      </c>
      <c r="G148" s="65"/>
      <c r="H148" s="65">
        <v>0</v>
      </c>
      <c r="I148" s="65"/>
      <c r="J148" s="65"/>
      <c r="K148" s="65">
        <v>0</v>
      </c>
      <c r="L148" s="65"/>
      <c r="M148" s="65"/>
      <c r="N148" s="65"/>
      <c r="O148" s="65"/>
      <c r="P148" s="65"/>
      <c r="Q148" s="65"/>
      <c r="R148" s="65"/>
      <c r="S148" s="65"/>
      <c r="T148" s="65">
        <v>-1</v>
      </c>
      <c r="U148" s="65"/>
      <c r="V148" s="65"/>
      <c r="W148" s="65"/>
      <c r="X148" s="65"/>
      <c r="Y148" s="65" t="s">
        <v>362</v>
      </c>
      <c r="Z148" s="65"/>
      <c r="AA148" s="65"/>
      <c r="AB148" s="65"/>
      <c r="AC148" s="65"/>
    </row>
    <row r="149" spans="1:29" hidden="1">
      <c r="A149" s="65" t="s">
        <v>435</v>
      </c>
      <c r="B149" s="65" t="s">
        <v>153</v>
      </c>
      <c r="C149" s="65" t="s">
        <v>343</v>
      </c>
      <c r="D149" s="65" t="s">
        <v>344</v>
      </c>
      <c r="E149" s="65" t="s">
        <v>156</v>
      </c>
      <c r="F149" s="65">
        <v>0</v>
      </c>
      <c r="G149" s="65"/>
      <c r="H149" s="65">
        <v>0</v>
      </c>
      <c r="I149" s="65"/>
      <c r="J149" s="65"/>
      <c r="K149" s="65">
        <v>0</v>
      </c>
      <c r="L149" s="65"/>
      <c r="M149" s="65"/>
      <c r="N149" s="65"/>
      <c r="O149" s="65"/>
      <c r="P149" s="65"/>
      <c r="Q149" s="65"/>
      <c r="R149" s="65"/>
      <c r="S149" s="65"/>
      <c r="T149" s="65"/>
      <c r="U149" s="65">
        <v>-1</v>
      </c>
      <c r="V149" s="65">
        <v>-1</v>
      </c>
      <c r="W149" s="65">
        <v>-1</v>
      </c>
      <c r="X149" s="65">
        <v>-1</v>
      </c>
      <c r="Y149" s="65" t="s">
        <v>362</v>
      </c>
      <c r="Z149" s="65"/>
      <c r="AA149" s="65"/>
      <c r="AB149" s="65"/>
      <c r="AC149" s="65"/>
    </row>
    <row r="150" spans="1:29" hidden="1">
      <c r="A150" s="65" t="s">
        <v>436</v>
      </c>
      <c r="B150" s="65" t="s">
        <v>153</v>
      </c>
      <c r="C150" s="65" t="s">
        <v>343</v>
      </c>
      <c r="D150" s="65" t="s">
        <v>344</v>
      </c>
      <c r="E150" s="65" t="s">
        <v>156</v>
      </c>
      <c r="F150" s="65">
        <v>0</v>
      </c>
      <c r="G150" s="65"/>
      <c r="H150" s="65">
        <v>0</v>
      </c>
      <c r="I150" s="65"/>
      <c r="J150" s="65"/>
      <c r="K150" s="65">
        <v>0</v>
      </c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>
        <v>-1</v>
      </c>
      <c r="Y150" s="65" t="s">
        <v>362</v>
      </c>
      <c r="Z150" s="65"/>
      <c r="AA150" s="65"/>
      <c r="AB150" s="65"/>
      <c r="AC150" s="65"/>
    </row>
    <row r="151" spans="1:29" hidden="1">
      <c r="A151" s="65" t="s">
        <v>437</v>
      </c>
      <c r="B151" s="65" t="s">
        <v>153</v>
      </c>
      <c r="C151" s="65" t="s">
        <v>343</v>
      </c>
      <c r="D151" s="65" t="s">
        <v>344</v>
      </c>
      <c r="E151" s="65" t="s">
        <v>156</v>
      </c>
      <c r="F151" s="65">
        <v>0</v>
      </c>
      <c r="G151" s="65"/>
      <c r="H151" s="65">
        <v>0</v>
      </c>
      <c r="I151" s="65"/>
      <c r="J151" s="65"/>
      <c r="K151" s="65">
        <v>0</v>
      </c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 t="s">
        <v>362</v>
      </c>
      <c r="Z151" s="65"/>
      <c r="AA151" s="65"/>
      <c r="AB151" s="65"/>
      <c r="AC151" s="65"/>
    </row>
    <row r="152" spans="1:29" hidden="1">
      <c r="A152" s="65" t="s">
        <v>438</v>
      </c>
      <c r="B152" s="65" t="s">
        <v>153</v>
      </c>
      <c r="C152" s="65" t="s">
        <v>343</v>
      </c>
      <c r="D152" s="65" t="s">
        <v>344</v>
      </c>
      <c r="E152" s="65" t="s">
        <v>156</v>
      </c>
      <c r="F152" s="65">
        <v>0</v>
      </c>
      <c r="G152" s="65"/>
      <c r="H152" s="65">
        <v>0</v>
      </c>
      <c r="I152" s="65"/>
      <c r="J152" s="65"/>
      <c r="K152" s="65">
        <v>0</v>
      </c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 t="s">
        <v>362</v>
      </c>
      <c r="Z152" s="65"/>
      <c r="AA152" s="65"/>
      <c r="AB152" s="65"/>
      <c r="AC152" s="65"/>
    </row>
    <row r="153" spans="1:29" hidden="1">
      <c r="A153" s="65" t="s">
        <v>439</v>
      </c>
      <c r="B153" s="65" t="s">
        <v>153</v>
      </c>
      <c r="C153" s="65" t="s">
        <v>343</v>
      </c>
      <c r="D153" s="65" t="s">
        <v>344</v>
      </c>
      <c r="E153" s="65"/>
      <c r="F153" s="65">
        <v>0</v>
      </c>
      <c r="G153" s="65"/>
      <c r="H153" s="65">
        <v>0</v>
      </c>
      <c r="I153" s="65"/>
      <c r="J153" s="65"/>
      <c r="K153" s="65">
        <v>0</v>
      </c>
      <c r="L153" s="65"/>
      <c r="M153" s="65"/>
      <c r="N153" s="65"/>
      <c r="O153" s="65"/>
      <c r="P153" s="65"/>
      <c r="Q153" s="65"/>
      <c r="R153" s="65"/>
      <c r="S153" s="65"/>
      <c r="T153" s="65">
        <v>-1</v>
      </c>
      <c r="U153" s="65"/>
      <c r="V153" s="65"/>
      <c r="W153" s="65"/>
      <c r="X153" s="65"/>
      <c r="Y153" s="65" t="s">
        <v>362</v>
      </c>
      <c r="Z153" s="65"/>
      <c r="AA153" s="65"/>
      <c r="AB153" s="65"/>
      <c r="AC153" s="65"/>
    </row>
    <row r="154" spans="1:29" hidden="1">
      <c r="A154" s="65" t="s">
        <v>440</v>
      </c>
      <c r="B154" s="65" t="s">
        <v>153</v>
      </c>
      <c r="C154" s="65" t="s">
        <v>343</v>
      </c>
      <c r="D154" s="65" t="s">
        <v>344</v>
      </c>
      <c r="E154" s="65" t="s">
        <v>156</v>
      </c>
      <c r="F154" s="65">
        <v>0</v>
      </c>
      <c r="G154" s="65"/>
      <c r="H154" s="65">
        <v>0</v>
      </c>
      <c r="I154" s="65"/>
      <c r="J154" s="65"/>
      <c r="K154" s="65">
        <v>0</v>
      </c>
      <c r="L154" s="65"/>
      <c r="M154" s="65"/>
      <c r="N154" s="65"/>
      <c r="O154" s="65"/>
      <c r="P154" s="65"/>
      <c r="Q154" s="65"/>
      <c r="R154" s="65"/>
      <c r="S154" s="65"/>
      <c r="T154" s="65">
        <v>-2</v>
      </c>
      <c r="U154" s="65"/>
      <c r="V154" s="65"/>
      <c r="W154" s="65"/>
      <c r="X154" s="65"/>
      <c r="Y154" s="65" t="s">
        <v>362</v>
      </c>
      <c r="Z154" s="65"/>
      <c r="AA154" s="65"/>
      <c r="AB154" s="65"/>
      <c r="AC154" s="65"/>
    </row>
    <row r="155" spans="1:29" hidden="1">
      <c r="A155" s="65" t="s">
        <v>441</v>
      </c>
      <c r="B155" s="65" t="s">
        <v>153</v>
      </c>
      <c r="C155" s="65" t="s">
        <v>343</v>
      </c>
      <c r="D155" s="65" t="s">
        <v>344</v>
      </c>
      <c r="E155" s="65" t="s">
        <v>156</v>
      </c>
      <c r="F155" s="65">
        <v>0</v>
      </c>
      <c r="G155" s="65"/>
      <c r="H155" s="65">
        <v>0</v>
      </c>
      <c r="I155" s="65"/>
      <c r="J155" s="65"/>
      <c r="K155" s="65">
        <v>0</v>
      </c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>
        <v>-2</v>
      </c>
      <c r="W155" s="65">
        <v>-2</v>
      </c>
      <c r="X155" s="65">
        <v>-2</v>
      </c>
      <c r="Y155" s="65" t="s">
        <v>362</v>
      </c>
      <c r="Z155" s="65"/>
      <c r="AA155" s="65"/>
      <c r="AB155" s="65"/>
      <c r="AC155" s="65"/>
    </row>
    <row r="156" spans="1:29" hidden="1">
      <c r="A156" s="65" t="s">
        <v>442</v>
      </c>
      <c r="B156" s="65" t="s">
        <v>153</v>
      </c>
      <c r="C156" s="65" t="s">
        <v>343</v>
      </c>
      <c r="D156" s="65" t="s">
        <v>344</v>
      </c>
      <c r="E156" s="65"/>
      <c r="F156" s="65">
        <v>0</v>
      </c>
      <c r="G156" s="65"/>
      <c r="H156" s="65">
        <v>0</v>
      </c>
      <c r="I156" s="65"/>
      <c r="J156" s="65"/>
      <c r="K156" s="65">
        <v>0</v>
      </c>
      <c r="L156" s="65"/>
      <c r="M156" s="65"/>
      <c r="N156" s="65">
        <v>-2</v>
      </c>
      <c r="O156" s="65">
        <v>-2</v>
      </c>
      <c r="P156" s="65">
        <v>-3</v>
      </c>
      <c r="Q156" s="65"/>
      <c r="R156" s="65"/>
      <c r="S156" s="65"/>
      <c r="T156" s="65"/>
      <c r="U156" s="65"/>
      <c r="V156" s="65"/>
      <c r="W156" s="65">
        <v>-1</v>
      </c>
      <c r="X156" s="65">
        <v>-1</v>
      </c>
      <c r="Y156" s="65" t="s">
        <v>157</v>
      </c>
      <c r="Z156" s="65" t="s">
        <v>443</v>
      </c>
      <c r="AA156" s="65" t="s">
        <v>444</v>
      </c>
      <c r="AB156" s="65"/>
      <c r="AC156" s="65"/>
    </row>
    <row r="157" spans="1:29" hidden="1">
      <c r="A157" s="65" t="s">
        <v>445</v>
      </c>
      <c r="B157" s="65" t="s">
        <v>153</v>
      </c>
      <c r="C157" s="65" t="s">
        <v>426</v>
      </c>
      <c r="D157" s="65" t="s">
        <v>246</v>
      </c>
      <c r="E157" s="65" t="s">
        <v>156</v>
      </c>
      <c r="F157" s="65"/>
      <c r="G157" s="65"/>
      <c r="H157" s="65"/>
      <c r="I157" s="65">
        <v>4</v>
      </c>
      <c r="J157" s="65">
        <v>-4</v>
      </c>
      <c r="K157" s="65">
        <v>0</v>
      </c>
      <c r="L157" s="65"/>
      <c r="M157" s="65">
        <v>1</v>
      </c>
      <c r="N157" s="65">
        <v>1</v>
      </c>
      <c r="O157" s="65">
        <v>1</v>
      </c>
      <c r="P157" s="65">
        <v>1</v>
      </c>
      <c r="Q157" s="65"/>
      <c r="R157" s="65"/>
      <c r="S157" s="65"/>
      <c r="T157" s="65"/>
      <c r="U157" s="65"/>
      <c r="V157" s="65"/>
      <c r="W157" s="65"/>
      <c r="X157" s="65"/>
      <c r="Y157" s="65" t="s">
        <v>157</v>
      </c>
      <c r="Z157" s="65"/>
      <c r="AA157" s="65"/>
      <c r="AB157" s="65"/>
      <c r="AC157" s="65"/>
    </row>
    <row r="158" spans="1:29" hidden="1">
      <c r="A158" s="65" t="s">
        <v>446</v>
      </c>
      <c r="B158" s="65" t="s">
        <v>153</v>
      </c>
      <c r="C158" s="65" t="s">
        <v>426</v>
      </c>
      <c r="D158" s="65" t="s">
        <v>246</v>
      </c>
      <c r="E158" s="65" t="s">
        <v>156</v>
      </c>
      <c r="F158" s="65">
        <v>0</v>
      </c>
      <c r="G158" s="65"/>
      <c r="H158" s="65">
        <v>0</v>
      </c>
      <c r="I158" s="65">
        <v>10</v>
      </c>
      <c r="J158" s="65">
        <v>-10</v>
      </c>
      <c r="K158" s="65">
        <v>0</v>
      </c>
      <c r="L158" s="65"/>
      <c r="M158" s="65">
        <v>-10</v>
      </c>
      <c r="N158" s="65">
        <v>-10</v>
      </c>
      <c r="O158" s="65">
        <v>-10</v>
      </c>
      <c r="P158" s="65">
        <v>-23</v>
      </c>
      <c r="Q158" s="65"/>
      <c r="R158" s="65"/>
      <c r="S158" s="65"/>
      <c r="T158" s="65"/>
      <c r="U158" s="65">
        <v>-14</v>
      </c>
      <c r="V158" s="65">
        <v>-14</v>
      </c>
      <c r="W158" s="65">
        <v>-14</v>
      </c>
      <c r="X158" s="65">
        <v>-22</v>
      </c>
      <c r="Y158" s="65" t="s">
        <v>157</v>
      </c>
      <c r="Z158" s="65" t="s">
        <v>447</v>
      </c>
      <c r="AA158" s="105">
        <v>950542</v>
      </c>
      <c r="AB158" s="65"/>
      <c r="AC158" s="65"/>
    </row>
    <row r="159" spans="1:29" hidden="1">
      <c r="A159" s="65" t="s">
        <v>448</v>
      </c>
      <c r="B159" s="65" t="s">
        <v>153</v>
      </c>
      <c r="C159" s="65" t="s">
        <v>426</v>
      </c>
      <c r="D159" s="65" t="s">
        <v>246</v>
      </c>
      <c r="E159" s="65" t="s">
        <v>156</v>
      </c>
      <c r="F159" s="65">
        <v>0</v>
      </c>
      <c r="G159" s="65"/>
      <c r="H159" s="65">
        <v>0</v>
      </c>
      <c r="I159" s="65"/>
      <c r="J159" s="65"/>
      <c r="K159" s="65">
        <v>0</v>
      </c>
      <c r="L159" s="65"/>
      <c r="M159" s="65">
        <v>-1</v>
      </c>
      <c r="N159" s="65">
        <v>-1</v>
      </c>
      <c r="O159" s="65">
        <v>-1</v>
      </c>
      <c r="P159" s="65">
        <v>-4</v>
      </c>
      <c r="Q159" s="65"/>
      <c r="R159" s="65"/>
      <c r="S159" s="65"/>
      <c r="T159" s="65"/>
      <c r="U159" s="65"/>
      <c r="V159" s="65"/>
      <c r="W159" s="65"/>
      <c r="X159" s="65"/>
      <c r="Y159" s="65" t="s">
        <v>157</v>
      </c>
      <c r="Z159" s="65" t="s">
        <v>449</v>
      </c>
      <c r="AA159" s="65" t="s">
        <v>450</v>
      </c>
      <c r="AB159" s="65"/>
      <c r="AC159" s="65"/>
    </row>
    <row r="160" spans="1:29" hidden="1">
      <c r="A160" s="65" t="s">
        <v>451</v>
      </c>
      <c r="B160" s="65" t="s">
        <v>153</v>
      </c>
      <c r="C160" s="65" t="s">
        <v>426</v>
      </c>
      <c r="D160" s="65" t="s">
        <v>246</v>
      </c>
      <c r="E160" s="65" t="s">
        <v>156</v>
      </c>
      <c r="F160" s="65">
        <v>0</v>
      </c>
      <c r="G160" s="65"/>
      <c r="H160" s="65">
        <v>0</v>
      </c>
      <c r="I160" s="65">
        <v>2</v>
      </c>
      <c r="J160" s="65">
        <v>-2</v>
      </c>
      <c r="K160" s="65">
        <v>0</v>
      </c>
      <c r="L160" s="65"/>
      <c r="M160" s="65"/>
      <c r="N160" s="65"/>
      <c r="O160" s="65"/>
      <c r="P160" s="65"/>
      <c r="Q160" s="65"/>
      <c r="R160" s="65"/>
      <c r="S160" s="65"/>
      <c r="T160" s="65"/>
      <c r="U160" s="65">
        <v>-3</v>
      </c>
      <c r="V160" s="65">
        <v>-3</v>
      </c>
      <c r="W160" s="65">
        <v>-3</v>
      </c>
      <c r="X160" s="65">
        <v>-11</v>
      </c>
      <c r="Y160" s="65" t="s">
        <v>157</v>
      </c>
      <c r="Z160" s="65"/>
      <c r="AA160" s="65"/>
      <c r="AB160" s="65"/>
      <c r="AC160" s="65"/>
    </row>
    <row r="161" spans="1:29" hidden="1">
      <c r="A161" s="65" t="s">
        <v>452</v>
      </c>
      <c r="B161" s="65" t="s">
        <v>153</v>
      </c>
      <c r="C161" s="65" t="s">
        <v>245</v>
      </c>
      <c r="D161" s="65" t="s">
        <v>246</v>
      </c>
      <c r="E161" s="65" t="s">
        <v>156</v>
      </c>
      <c r="F161" s="65">
        <v>0</v>
      </c>
      <c r="G161" s="65"/>
      <c r="H161" s="65">
        <v>0</v>
      </c>
      <c r="I161" s="65"/>
      <c r="J161" s="65"/>
      <c r="K161" s="65">
        <v>0</v>
      </c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 t="s">
        <v>362</v>
      </c>
      <c r="Z161" s="65"/>
      <c r="AA161" s="65"/>
      <c r="AB161" s="65"/>
      <c r="AC161" s="65"/>
    </row>
    <row r="162" spans="1:29" hidden="1">
      <c r="A162" s="65" t="s">
        <v>453</v>
      </c>
      <c r="B162" s="65" t="s">
        <v>153</v>
      </c>
      <c r="C162" s="65" t="s">
        <v>245</v>
      </c>
      <c r="D162" s="65" t="s">
        <v>246</v>
      </c>
      <c r="E162" s="65" t="s">
        <v>156</v>
      </c>
      <c r="F162" s="65">
        <v>0</v>
      </c>
      <c r="G162" s="65"/>
      <c r="H162" s="65">
        <v>0</v>
      </c>
      <c r="I162" s="65"/>
      <c r="J162" s="65"/>
      <c r="K162" s="65">
        <v>0</v>
      </c>
      <c r="L162" s="65"/>
      <c r="M162" s="65"/>
      <c r="N162" s="65"/>
      <c r="O162" s="65"/>
      <c r="P162" s="65">
        <v>-1</v>
      </c>
      <c r="Q162" s="65"/>
      <c r="R162" s="65"/>
      <c r="S162" s="65"/>
      <c r="T162" s="65"/>
      <c r="U162" s="65"/>
      <c r="V162" s="65"/>
      <c r="W162" s="65"/>
      <c r="X162" s="65"/>
      <c r="Y162" s="65" t="s">
        <v>157</v>
      </c>
      <c r="Z162" s="65"/>
      <c r="AA162" s="65"/>
      <c r="AB162" s="65"/>
      <c r="AC162" s="65"/>
    </row>
    <row r="163" spans="1:29" hidden="1">
      <c r="A163" s="65" t="s">
        <v>454</v>
      </c>
      <c r="B163" s="65" t="s">
        <v>153</v>
      </c>
      <c r="C163" s="65" t="s">
        <v>343</v>
      </c>
      <c r="D163" s="65" t="s">
        <v>344</v>
      </c>
      <c r="E163" s="65"/>
      <c r="F163" s="65">
        <v>0</v>
      </c>
      <c r="G163" s="65"/>
      <c r="H163" s="65">
        <v>0</v>
      </c>
      <c r="I163" s="65"/>
      <c r="J163" s="65"/>
      <c r="K163" s="65">
        <v>0</v>
      </c>
      <c r="L163" s="65"/>
      <c r="M163" s="65"/>
      <c r="N163" s="65"/>
      <c r="O163" s="65"/>
      <c r="P163" s="65"/>
      <c r="Q163" s="65"/>
      <c r="R163" s="65"/>
      <c r="S163" s="65"/>
      <c r="T163" s="65"/>
      <c r="U163" s="65">
        <v>-1</v>
      </c>
      <c r="V163" s="65">
        <v>-1</v>
      </c>
      <c r="W163" s="65">
        <v>-1</v>
      </c>
      <c r="X163" s="65">
        <v>-1</v>
      </c>
      <c r="Y163" s="65" t="s">
        <v>362</v>
      </c>
      <c r="Z163" s="65"/>
      <c r="AA163" s="65"/>
      <c r="AB163" s="65"/>
      <c r="AC163" s="65"/>
    </row>
    <row r="164" spans="1:29" hidden="1">
      <c r="A164" s="65" t="s">
        <v>455</v>
      </c>
      <c r="B164" s="65" t="s">
        <v>153</v>
      </c>
      <c r="C164" s="65" t="s">
        <v>343</v>
      </c>
      <c r="D164" s="65" t="s">
        <v>344</v>
      </c>
      <c r="E164" s="65"/>
      <c r="F164" s="65">
        <v>0</v>
      </c>
      <c r="G164" s="65"/>
      <c r="H164" s="65">
        <v>0</v>
      </c>
      <c r="I164" s="65"/>
      <c r="J164" s="65"/>
      <c r="K164" s="65">
        <v>0</v>
      </c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>
        <v>-4</v>
      </c>
      <c r="Y164" s="65" t="s">
        <v>362</v>
      </c>
      <c r="Z164" s="65"/>
      <c r="AA164" s="65"/>
      <c r="AB164" s="65"/>
      <c r="AC164" s="65"/>
    </row>
    <row r="165" spans="1:29" hidden="1">
      <c r="A165" s="65" t="s">
        <v>456</v>
      </c>
      <c r="B165" s="65" t="s">
        <v>153</v>
      </c>
      <c r="C165" s="65" t="s">
        <v>343</v>
      </c>
      <c r="D165" s="65" t="s">
        <v>344</v>
      </c>
      <c r="E165" s="65"/>
      <c r="F165" s="65">
        <v>0</v>
      </c>
      <c r="G165" s="65"/>
      <c r="H165" s="65">
        <v>0</v>
      </c>
      <c r="I165" s="65"/>
      <c r="J165" s="65"/>
      <c r="K165" s="65">
        <v>0</v>
      </c>
      <c r="L165" s="65"/>
      <c r="M165" s="65"/>
      <c r="N165" s="65"/>
      <c r="O165" s="65"/>
      <c r="P165" s="65">
        <v>-2</v>
      </c>
      <c r="Q165" s="65"/>
      <c r="R165" s="65"/>
      <c r="S165" s="65"/>
      <c r="T165" s="65"/>
      <c r="U165" s="65"/>
      <c r="V165" s="65"/>
      <c r="W165" s="65"/>
      <c r="X165" s="65"/>
      <c r="Y165" s="65" t="s">
        <v>157</v>
      </c>
      <c r="Z165" s="65"/>
      <c r="AA165" s="65"/>
      <c r="AB165" s="65"/>
      <c r="AC165" s="65"/>
    </row>
    <row r="166" spans="1:29" hidden="1">
      <c r="A166" s="65" t="s">
        <v>457</v>
      </c>
      <c r="B166" s="65" t="s">
        <v>153</v>
      </c>
      <c r="C166" s="65" t="s">
        <v>343</v>
      </c>
      <c r="D166" s="65" t="s">
        <v>344</v>
      </c>
      <c r="E166" s="65" t="s">
        <v>156</v>
      </c>
      <c r="F166" s="65">
        <v>0</v>
      </c>
      <c r="G166" s="65"/>
      <c r="H166" s="65">
        <v>0</v>
      </c>
      <c r="I166" s="65"/>
      <c r="J166" s="65"/>
      <c r="K166" s="65">
        <v>0</v>
      </c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 t="s">
        <v>362</v>
      </c>
      <c r="Z166" s="65"/>
      <c r="AA166" s="65"/>
      <c r="AB166" s="65"/>
      <c r="AC166" s="65"/>
    </row>
    <row r="167" spans="1:29" hidden="1">
      <c r="A167" s="65" t="s">
        <v>458</v>
      </c>
      <c r="B167" s="65" t="s">
        <v>153</v>
      </c>
      <c r="C167" s="65" t="s">
        <v>343</v>
      </c>
      <c r="D167" s="65" t="s">
        <v>344</v>
      </c>
      <c r="E167" s="65" t="s">
        <v>156</v>
      </c>
      <c r="F167" s="65">
        <v>0</v>
      </c>
      <c r="G167" s="65"/>
      <c r="H167" s="65">
        <v>0</v>
      </c>
      <c r="I167" s="65"/>
      <c r="J167" s="65"/>
      <c r="K167" s="65">
        <v>0</v>
      </c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 t="s">
        <v>362</v>
      </c>
      <c r="Z167" s="65"/>
      <c r="AA167" s="65"/>
      <c r="AB167" s="65"/>
      <c r="AC167" s="65"/>
    </row>
    <row r="168" spans="1:29" hidden="1">
      <c r="A168" s="65" t="s">
        <v>459</v>
      </c>
      <c r="B168" s="65" t="s">
        <v>153</v>
      </c>
      <c r="C168" s="65" t="s">
        <v>343</v>
      </c>
      <c r="D168" s="65" t="s">
        <v>344</v>
      </c>
      <c r="E168" s="65"/>
      <c r="F168" s="65">
        <v>0</v>
      </c>
      <c r="G168" s="65"/>
      <c r="H168" s="65">
        <v>0</v>
      </c>
      <c r="I168" s="65"/>
      <c r="J168" s="65"/>
      <c r="K168" s="65">
        <v>0</v>
      </c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>
        <v>-1</v>
      </c>
      <c r="Y168" s="65" t="s">
        <v>362</v>
      </c>
      <c r="Z168" s="65"/>
      <c r="AA168" s="65"/>
      <c r="AB168" s="65"/>
      <c r="AC168" s="65"/>
    </row>
    <row r="169" spans="1:29" hidden="1">
      <c r="A169" s="65" t="s">
        <v>460</v>
      </c>
      <c r="B169" s="65" t="s">
        <v>153</v>
      </c>
      <c r="C169" s="65" t="s">
        <v>343</v>
      </c>
      <c r="D169" s="65" t="s">
        <v>344</v>
      </c>
      <c r="E169" s="65" t="s">
        <v>156</v>
      </c>
      <c r="F169" s="65">
        <v>0</v>
      </c>
      <c r="G169" s="65"/>
      <c r="H169" s="65">
        <v>0</v>
      </c>
      <c r="I169" s="65"/>
      <c r="J169" s="65"/>
      <c r="K169" s="65">
        <v>0</v>
      </c>
      <c r="L169" s="65"/>
      <c r="M169" s="65"/>
      <c r="N169" s="65"/>
      <c r="O169" s="65"/>
      <c r="P169" s="65">
        <v>-1</v>
      </c>
      <c r="Q169" s="65"/>
      <c r="R169" s="65"/>
      <c r="S169" s="65"/>
      <c r="T169" s="65"/>
      <c r="U169" s="65"/>
      <c r="V169" s="65"/>
      <c r="W169" s="65"/>
      <c r="X169" s="65"/>
      <c r="Y169" s="65" t="s">
        <v>157</v>
      </c>
      <c r="Z169" s="65"/>
      <c r="AA169" s="65"/>
      <c r="AB169" s="65"/>
      <c r="AC169" s="65"/>
    </row>
    <row r="170" spans="1:29" hidden="1">
      <c r="A170" s="65" t="s">
        <v>461</v>
      </c>
      <c r="B170" s="65" t="s">
        <v>153</v>
      </c>
      <c r="C170" s="65" t="s">
        <v>343</v>
      </c>
      <c r="D170" s="65" t="s">
        <v>344</v>
      </c>
      <c r="E170" s="65"/>
      <c r="F170" s="65">
        <v>0</v>
      </c>
      <c r="G170" s="65"/>
      <c r="H170" s="65">
        <v>0</v>
      </c>
      <c r="I170" s="65"/>
      <c r="J170" s="65"/>
      <c r="K170" s="65">
        <v>0</v>
      </c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>
        <v>-3</v>
      </c>
      <c r="Y170" s="65" t="s">
        <v>362</v>
      </c>
      <c r="Z170" s="65"/>
      <c r="AA170" s="65"/>
      <c r="AB170" s="65"/>
      <c r="AC170" s="65"/>
    </row>
    <row r="171" spans="1:29" hidden="1">
      <c r="A171" s="65" t="s">
        <v>462</v>
      </c>
      <c r="B171" s="65" t="s">
        <v>153</v>
      </c>
      <c r="C171" s="65" t="s">
        <v>245</v>
      </c>
      <c r="D171" s="65" t="s">
        <v>246</v>
      </c>
      <c r="E171" s="65" t="s">
        <v>156</v>
      </c>
      <c r="F171" s="65">
        <v>0</v>
      </c>
      <c r="G171" s="65"/>
      <c r="H171" s="65">
        <v>0</v>
      </c>
      <c r="I171" s="65"/>
      <c r="J171" s="65"/>
      <c r="K171" s="65">
        <v>0</v>
      </c>
      <c r="L171" s="65"/>
      <c r="M171" s="65"/>
      <c r="N171" s="65"/>
      <c r="O171" s="65">
        <v>-10</v>
      </c>
      <c r="P171" s="65">
        <v>-25</v>
      </c>
      <c r="Q171" s="65"/>
      <c r="R171" s="65">
        <v>-2</v>
      </c>
      <c r="S171" s="65">
        <v>-2</v>
      </c>
      <c r="T171" s="65">
        <v>-1</v>
      </c>
      <c r="U171" s="65">
        <v>-7</v>
      </c>
      <c r="V171" s="65">
        <v>-10</v>
      </c>
      <c r="W171" s="65">
        <v>-10</v>
      </c>
      <c r="X171" s="65">
        <v>-19</v>
      </c>
      <c r="Y171" s="65" t="s">
        <v>157</v>
      </c>
      <c r="Z171" s="65" t="s">
        <v>463</v>
      </c>
      <c r="AA171" s="105">
        <v>1708971</v>
      </c>
      <c r="AB171" s="65"/>
      <c r="AC171" s="65"/>
    </row>
    <row r="172" spans="1:29" hidden="1">
      <c r="A172" s="65" t="s">
        <v>464</v>
      </c>
      <c r="B172" s="65" t="s">
        <v>153</v>
      </c>
      <c r="C172" s="65" t="s">
        <v>245</v>
      </c>
      <c r="D172" s="65" t="s">
        <v>246</v>
      </c>
      <c r="E172" s="65" t="s">
        <v>156</v>
      </c>
      <c r="F172" s="65">
        <v>0</v>
      </c>
      <c r="G172" s="65"/>
      <c r="H172" s="65">
        <v>0</v>
      </c>
      <c r="I172" s="65"/>
      <c r="J172" s="65"/>
      <c r="K172" s="65">
        <v>0</v>
      </c>
      <c r="L172" s="65"/>
      <c r="M172" s="65"/>
      <c r="N172" s="65"/>
      <c r="O172" s="65"/>
      <c r="P172" s="65">
        <v>-12</v>
      </c>
      <c r="Q172" s="65">
        <v>-1</v>
      </c>
      <c r="R172" s="65">
        <v>-9</v>
      </c>
      <c r="S172" s="65">
        <v>-9</v>
      </c>
      <c r="T172" s="65">
        <v>-12</v>
      </c>
      <c r="U172" s="65">
        <v>-6</v>
      </c>
      <c r="V172" s="65">
        <v>-17</v>
      </c>
      <c r="W172" s="65">
        <v>-17</v>
      </c>
      <c r="X172" s="65">
        <v>-25</v>
      </c>
      <c r="Y172" s="65" t="s">
        <v>157</v>
      </c>
      <c r="Z172" s="65"/>
      <c r="AA172" s="65"/>
      <c r="AB172" s="65"/>
      <c r="AC172" s="65"/>
    </row>
    <row r="173" spans="1:29" hidden="1">
      <c r="A173" s="65" t="s">
        <v>465</v>
      </c>
      <c r="B173" s="65" t="s">
        <v>153</v>
      </c>
      <c r="C173" s="65" t="s">
        <v>245</v>
      </c>
      <c r="D173" s="65" t="s">
        <v>246</v>
      </c>
      <c r="E173" s="65" t="s">
        <v>156</v>
      </c>
      <c r="F173" s="65">
        <v>0</v>
      </c>
      <c r="G173" s="65"/>
      <c r="H173" s="65">
        <v>0</v>
      </c>
      <c r="I173" s="65"/>
      <c r="J173" s="65"/>
      <c r="K173" s="65">
        <v>0</v>
      </c>
      <c r="L173" s="65"/>
      <c r="M173" s="65"/>
      <c r="N173" s="65"/>
      <c r="O173" s="65"/>
      <c r="P173" s="65">
        <v>-6</v>
      </c>
      <c r="Q173" s="65"/>
      <c r="R173" s="65"/>
      <c r="S173" s="65"/>
      <c r="T173" s="65"/>
      <c r="U173" s="65"/>
      <c r="V173" s="65"/>
      <c r="W173" s="65"/>
      <c r="X173" s="65">
        <v>-2</v>
      </c>
      <c r="Y173" s="65" t="s">
        <v>157</v>
      </c>
      <c r="Z173" s="65"/>
      <c r="AA173" s="65"/>
      <c r="AB173" s="65"/>
      <c r="AC173" s="65"/>
    </row>
    <row r="174" spans="1:29" hidden="1">
      <c r="A174" s="65" t="s">
        <v>466</v>
      </c>
      <c r="B174" s="65" t="s">
        <v>153</v>
      </c>
      <c r="C174" s="65" t="s">
        <v>245</v>
      </c>
      <c r="D174" s="65" t="s">
        <v>246</v>
      </c>
      <c r="E174" s="65" t="s">
        <v>156</v>
      </c>
      <c r="F174" s="65">
        <v>0</v>
      </c>
      <c r="G174" s="65"/>
      <c r="H174" s="65">
        <v>0</v>
      </c>
      <c r="I174" s="65">
        <v>1</v>
      </c>
      <c r="J174" s="65">
        <v>-1</v>
      </c>
      <c r="K174" s="65">
        <v>0</v>
      </c>
      <c r="L174" s="65"/>
      <c r="M174" s="65"/>
      <c r="N174" s="65"/>
      <c r="O174" s="65"/>
      <c r="P174" s="65">
        <v>-2</v>
      </c>
      <c r="Q174" s="65"/>
      <c r="R174" s="65"/>
      <c r="S174" s="65"/>
      <c r="T174" s="65"/>
      <c r="U174" s="65"/>
      <c r="V174" s="65"/>
      <c r="W174" s="65"/>
      <c r="X174" s="65">
        <v>-5</v>
      </c>
      <c r="Y174" s="65" t="s">
        <v>157</v>
      </c>
      <c r="Z174" s="65"/>
      <c r="AA174" s="65"/>
      <c r="AB174" s="65"/>
      <c r="AC174" s="65"/>
    </row>
    <row r="175" spans="1:29" hidden="1">
      <c r="A175" s="65" t="s">
        <v>467</v>
      </c>
      <c r="B175" s="65" t="s">
        <v>153</v>
      </c>
      <c r="C175" s="65" t="s">
        <v>343</v>
      </c>
      <c r="D175" s="65" t="s">
        <v>344</v>
      </c>
      <c r="E175" s="65"/>
      <c r="F175" s="65">
        <v>0</v>
      </c>
      <c r="G175" s="65"/>
      <c r="H175" s="65">
        <v>0</v>
      </c>
      <c r="I175" s="65"/>
      <c r="J175" s="65"/>
      <c r="K175" s="65">
        <v>0</v>
      </c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>
        <v>-1</v>
      </c>
      <c r="X175" s="65">
        <v>-1</v>
      </c>
      <c r="Y175" s="65" t="s">
        <v>362</v>
      </c>
      <c r="Z175" s="65"/>
      <c r="AA175" s="65"/>
      <c r="AB175" s="65"/>
      <c r="AC175" s="65"/>
    </row>
    <row r="176" spans="1:29" hidden="1">
      <c r="A176" s="65" t="s">
        <v>468</v>
      </c>
      <c r="B176" s="65" t="s">
        <v>153</v>
      </c>
      <c r="C176" s="65" t="s">
        <v>343</v>
      </c>
      <c r="D176" s="65" t="s">
        <v>344</v>
      </c>
      <c r="E176" s="65" t="s">
        <v>156</v>
      </c>
      <c r="F176" s="65">
        <v>0</v>
      </c>
      <c r="G176" s="65"/>
      <c r="H176" s="65">
        <v>0</v>
      </c>
      <c r="I176" s="65"/>
      <c r="J176" s="65"/>
      <c r="K176" s="65">
        <v>0</v>
      </c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 t="s">
        <v>362</v>
      </c>
      <c r="Z176" s="65"/>
      <c r="AA176" s="65"/>
      <c r="AB176" s="65"/>
      <c r="AC176" s="65"/>
    </row>
    <row r="177" spans="1:29" hidden="1">
      <c r="A177" s="65" t="s">
        <v>469</v>
      </c>
      <c r="B177" s="65" t="s">
        <v>153</v>
      </c>
      <c r="C177" s="65" t="s">
        <v>343</v>
      </c>
      <c r="D177" s="65" t="s">
        <v>344</v>
      </c>
      <c r="E177" s="65" t="s">
        <v>156</v>
      </c>
      <c r="F177" s="65">
        <v>0</v>
      </c>
      <c r="G177" s="65"/>
      <c r="H177" s="65">
        <v>0</v>
      </c>
      <c r="I177" s="65"/>
      <c r="J177" s="65"/>
      <c r="K177" s="65">
        <v>0</v>
      </c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 t="s">
        <v>362</v>
      </c>
      <c r="Z177" s="65"/>
      <c r="AA177" s="65"/>
      <c r="AB177" s="65"/>
      <c r="AC177" s="65"/>
    </row>
    <row r="178" spans="1:29" hidden="1">
      <c r="A178" s="65" t="s">
        <v>470</v>
      </c>
      <c r="B178" s="65" t="s">
        <v>153</v>
      </c>
      <c r="C178" s="65" t="s">
        <v>343</v>
      </c>
      <c r="D178" s="65" t="s">
        <v>344</v>
      </c>
      <c r="E178" s="65" t="s">
        <v>156</v>
      </c>
      <c r="F178" s="65">
        <v>0</v>
      </c>
      <c r="G178" s="65"/>
      <c r="H178" s="65">
        <v>0</v>
      </c>
      <c r="I178" s="65"/>
      <c r="J178" s="65"/>
      <c r="K178" s="65">
        <v>0</v>
      </c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 t="s">
        <v>362</v>
      </c>
      <c r="Z178" s="65"/>
      <c r="AA178" s="65"/>
      <c r="AB178" s="65"/>
      <c r="AC178" s="65"/>
    </row>
    <row r="179" spans="1:29" hidden="1">
      <c r="A179" s="65" t="s">
        <v>471</v>
      </c>
      <c r="B179" s="65" t="s">
        <v>153</v>
      </c>
      <c r="C179" s="65" t="s">
        <v>343</v>
      </c>
      <c r="D179" s="65" t="s">
        <v>344</v>
      </c>
      <c r="E179" s="65" t="s">
        <v>156</v>
      </c>
      <c r="F179" s="65">
        <v>0</v>
      </c>
      <c r="G179" s="65"/>
      <c r="H179" s="65">
        <v>0</v>
      </c>
      <c r="I179" s="65"/>
      <c r="J179" s="65"/>
      <c r="K179" s="65">
        <v>0</v>
      </c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 t="s">
        <v>362</v>
      </c>
      <c r="Z179" s="65"/>
      <c r="AA179" s="65"/>
      <c r="AB179" s="65"/>
      <c r="AC179" s="65"/>
    </row>
    <row r="180" spans="1:29" hidden="1">
      <c r="A180" s="65" t="s">
        <v>472</v>
      </c>
      <c r="B180" s="65" t="s">
        <v>153</v>
      </c>
      <c r="C180" s="65" t="s">
        <v>343</v>
      </c>
      <c r="D180" s="65" t="s">
        <v>344</v>
      </c>
      <c r="E180" s="65" t="s">
        <v>156</v>
      </c>
      <c r="F180" s="65">
        <v>0</v>
      </c>
      <c r="G180" s="65"/>
      <c r="H180" s="65">
        <v>0</v>
      </c>
      <c r="I180" s="65"/>
      <c r="J180" s="65"/>
      <c r="K180" s="65">
        <v>0</v>
      </c>
      <c r="L180" s="65"/>
      <c r="M180" s="65"/>
      <c r="N180" s="65"/>
      <c r="O180" s="65">
        <v>-1</v>
      </c>
      <c r="P180" s="65">
        <v>-1</v>
      </c>
      <c r="Q180" s="65"/>
      <c r="R180" s="65"/>
      <c r="S180" s="65"/>
      <c r="T180" s="65"/>
      <c r="U180" s="65"/>
      <c r="V180" s="65"/>
      <c r="W180" s="65"/>
      <c r="X180" s="65"/>
      <c r="Y180" s="65" t="s">
        <v>157</v>
      </c>
      <c r="Z180" s="65" t="s">
        <v>473</v>
      </c>
      <c r="AA180" s="65" t="s">
        <v>474</v>
      </c>
      <c r="AB180" s="65"/>
      <c r="AC180" s="65"/>
    </row>
    <row r="181" spans="1:29" hidden="1">
      <c r="A181" s="65" t="s">
        <v>475</v>
      </c>
      <c r="B181" s="65" t="s">
        <v>153</v>
      </c>
      <c r="C181" s="65" t="s">
        <v>343</v>
      </c>
      <c r="D181" s="65" t="s">
        <v>344</v>
      </c>
      <c r="E181" s="65"/>
      <c r="F181" s="65">
        <v>0</v>
      </c>
      <c r="G181" s="65"/>
      <c r="H181" s="65">
        <v>0</v>
      </c>
      <c r="I181" s="65"/>
      <c r="J181" s="65"/>
      <c r="K181" s="65">
        <v>0</v>
      </c>
      <c r="L181" s="65"/>
      <c r="M181" s="65"/>
      <c r="N181" s="65"/>
      <c r="O181" s="65"/>
      <c r="P181" s="65"/>
      <c r="Q181" s="65"/>
      <c r="R181" s="65"/>
      <c r="S181" s="65">
        <v>-1</v>
      </c>
      <c r="T181" s="65">
        <v>-1</v>
      </c>
      <c r="U181" s="65"/>
      <c r="V181" s="65"/>
      <c r="W181" s="65"/>
      <c r="X181" s="65"/>
      <c r="Y181" s="65" t="s">
        <v>362</v>
      </c>
      <c r="Z181" s="65"/>
      <c r="AA181" s="65"/>
      <c r="AB181" s="65"/>
      <c r="AC181" s="65"/>
    </row>
    <row r="182" spans="1:29" hidden="1">
      <c r="A182" s="65" t="s">
        <v>476</v>
      </c>
      <c r="B182" s="65" t="s">
        <v>153</v>
      </c>
      <c r="C182" s="65" t="s">
        <v>343</v>
      </c>
      <c r="D182" s="65" t="s">
        <v>344</v>
      </c>
      <c r="E182" s="65"/>
      <c r="F182" s="65">
        <v>0</v>
      </c>
      <c r="G182" s="65"/>
      <c r="H182" s="65">
        <v>0</v>
      </c>
      <c r="I182" s="65">
        <v>1</v>
      </c>
      <c r="J182" s="65">
        <v>-1</v>
      </c>
      <c r="K182" s="65">
        <v>0</v>
      </c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>
        <v>-2</v>
      </c>
      <c r="W182" s="65">
        <v>-2</v>
      </c>
      <c r="X182" s="65">
        <v>-2</v>
      </c>
      <c r="Y182" s="65" t="s">
        <v>157</v>
      </c>
      <c r="Z182" s="65"/>
      <c r="AA182" s="65"/>
      <c r="AB182" s="65"/>
      <c r="AC182" s="65"/>
    </row>
    <row r="183" spans="1:29" hidden="1">
      <c r="A183" s="65" t="s">
        <v>477</v>
      </c>
      <c r="B183" s="65" t="s">
        <v>153</v>
      </c>
      <c r="C183" s="65" t="s">
        <v>343</v>
      </c>
      <c r="D183" s="65" t="s">
        <v>344</v>
      </c>
      <c r="E183" s="65" t="s">
        <v>156</v>
      </c>
      <c r="F183" s="65">
        <v>0</v>
      </c>
      <c r="G183" s="65"/>
      <c r="H183" s="65">
        <v>0</v>
      </c>
      <c r="I183" s="65"/>
      <c r="J183" s="65"/>
      <c r="K183" s="65">
        <v>0</v>
      </c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 t="s">
        <v>362</v>
      </c>
      <c r="Z183" s="65"/>
      <c r="AA183" s="65"/>
      <c r="AB183" s="65"/>
      <c r="AC183" s="65"/>
    </row>
    <row r="184" spans="1:29" hidden="1">
      <c r="A184" s="65" t="s">
        <v>478</v>
      </c>
      <c r="B184" s="65" t="s">
        <v>153</v>
      </c>
      <c r="C184" s="65" t="s">
        <v>343</v>
      </c>
      <c r="D184" s="65" t="s">
        <v>344</v>
      </c>
      <c r="E184" s="65" t="s">
        <v>156</v>
      </c>
      <c r="F184" s="65">
        <v>0</v>
      </c>
      <c r="G184" s="65"/>
      <c r="H184" s="65">
        <v>0</v>
      </c>
      <c r="I184" s="65"/>
      <c r="J184" s="65"/>
      <c r="K184" s="65">
        <v>0</v>
      </c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 t="s">
        <v>362</v>
      </c>
      <c r="Z184" s="65"/>
      <c r="AA184" s="65"/>
      <c r="AB184" s="65"/>
      <c r="AC184" s="65"/>
    </row>
    <row r="185" spans="1:29" hidden="1">
      <c r="A185" s="65" t="s">
        <v>479</v>
      </c>
      <c r="B185" s="65" t="s">
        <v>153</v>
      </c>
      <c r="C185" s="65" t="s">
        <v>343</v>
      </c>
      <c r="D185" s="65" t="s">
        <v>344</v>
      </c>
      <c r="E185" s="65" t="s">
        <v>156</v>
      </c>
      <c r="F185" s="65">
        <v>0</v>
      </c>
      <c r="G185" s="65"/>
      <c r="H185" s="65">
        <v>0</v>
      </c>
      <c r="I185" s="65"/>
      <c r="J185" s="65"/>
      <c r="K185" s="65">
        <v>0</v>
      </c>
      <c r="L185" s="65"/>
      <c r="M185" s="65"/>
      <c r="N185" s="65"/>
      <c r="O185" s="65"/>
      <c r="P185" s="65">
        <v>-1</v>
      </c>
      <c r="Q185" s="65"/>
      <c r="R185" s="65"/>
      <c r="S185" s="65"/>
      <c r="T185" s="65"/>
      <c r="U185" s="65"/>
      <c r="V185" s="65"/>
      <c r="W185" s="65"/>
      <c r="X185" s="65"/>
      <c r="Y185" s="65" t="s">
        <v>157</v>
      </c>
      <c r="Z185" s="65"/>
      <c r="AA185" s="65"/>
      <c r="AB185" s="65"/>
      <c r="AC185" s="65"/>
    </row>
    <row r="186" spans="1:29" hidden="1">
      <c r="A186" s="65" t="s">
        <v>480</v>
      </c>
      <c r="B186" s="65" t="s">
        <v>153</v>
      </c>
      <c r="C186" s="65" t="s">
        <v>318</v>
      </c>
      <c r="D186" s="65" t="s">
        <v>319</v>
      </c>
      <c r="E186" s="65" t="s">
        <v>156</v>
      </c>
      <c r="F186" s="65">
        <v>0</v>
      </c>
      <c r="G186" s="65"/>
      <c r="H186" s="65">
        <v>0</v>
      </c>
      <c r="I186" s="65"/>
      <c r="J186" s="65"/>
      <c r="K186" s="65">
        <v>0</v>
      </c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 t="s">
        <v>362</v>
      </c>
      <c r="Z186" s="65"/>
      <c r="AA186" s="65"/>
      <c r="AB186" s="65"/>
      <c r="AC186" s="65"/>
    </row>
    <row r="187" spans="1:29" hidden="1">
      <c r="A187" s="65" t="s">
        <v>481</v>
      </c>
      <c r="B187" s="65" t="s">
        <v>482</v>
      </c>
      <c r="C187" s="65" t="s">
        <v>483</v>
      </c>
      <c r="D187" s="65" t="s">
        <v>484</v>
      </c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 t="s">
        <v>362</v>
      </c>
      <c r="Z187" s="65"/>
      <c r="AA187" s="65"/>
      <c r="AB187" s="65"/>
      <c r="AC187" s="65"/>
    </row>
    <row r="188" spans="1:29" hidden="1">
      <c r="A188" s="65" t="s">
        <v>485</v>
      </c>
      <c r="B188" s="65" t="s">
        <v>482</v>
      </c>
      <c r="C188" s="65" t="s">
        <v>483</v>
      </c>
      <c r="D188" s="65" t="s">
        <v>484</v>
      </c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 t="s">
        <v>362</v>
      </c>
      <c r="Z188" s="65"/>
      <c r="AA188" s="65"/>
      <c r="AB188" s="65"/>
      <c r="AC188" s="65"/>
    </row>
    <row r="189" spans="1:29" hidden="1">
      <c r="A189" s="65" t="s">
        <v>486</v>
      </c>
      <c r="B189" s="65" t="s">
        <v>482</v>
      </c>
      <c r="C189" s="65" t="s">
        <v>483</v>
      </c>
      <c r="D189" s="65" t="s">
        <v>484</v>
      </c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 t="s">
        <v>362</v>
      </c>
      <c r="Z189" s="65"/>
      <c r="AA189" s="65"/>
      <c r="AB189" s="65"/>
      <c r="AC189" s="65"/>
    </row>
    <row r="190" spans="1:29" hidden="1">
      <c r="A190" s="65" t="s">
        <v>487</v>
      </c>
      <c r="B190" s="65" t="s">
        <v>482</v>
      </c>
      <c r="C190" s="65" t="s">
        <v>483</v>
      </c>
      <c r="D190" s="65" t="s">
        <v>484</v>
      </c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 t="s">
        <v>362</v>
      </c>
      <c r="Z190" s="65"/>
      <c r="AA190" s="65"/>
      <c r="AB190" s="65"/>
      <c r="AC190" s="65"/>
    </row>
    <row r="191" spans="1:29" hidden="1">
      <c r="A191" s="65" t="s">
        <v>488</v>
      </c>
      <c r="B191" s="65" t="s">
        <v>482</v>
      </c>
      <c r="C191" s="65" t="s">
        <v>483</v>
      </c>
      <c r="D191" s="65" t="s">
        <v>484</v>
      </c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 t="s">
        <v>362</v>
      </c>
      <c r="Z191" s="65"/>
      <c r="AA191" s="65"/>
      <c r="AB191" s="65"/>
      <c r="AC191" s="65"/>
    </row>
    <row r="192" spans="1:29" hidden="1">
      <c r="A192" s="65" t="s">
        <v>489</v>
      </c>
      <c r="B192" s="65" t="s">
        <v>482</v>
      </c>
      <c r="C192" s="65" t="s">
        <v>483</v>
      </c>
      <c r="D192" s="65" t="s">
        <v>484</v>
      </c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 t="s">
        <v>362</v>
      </c>
      <c r="Z192" s="65"/>
      <c r="AA192" s="65"/>
      <c r="AB192" s="65"/>
      <c r="AC192" s="65"/>
    </row>
    <row r="193" spans="1:29" hidden="1">
      <c r="A193" s="65" t="s">
        <v>490</v>
      </c>
      <c r="B193" s="65" t="s">
        <v>482</v>
      </c>
      <c r="C193" s="65" t="s">
        <v>483</v>
      </c>
      <c r="D193" s="65" t="s">
        <v>484</v>
      </c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 t="s">
        <v>362</v>
      </c>
      <c r="Z193" s="65"/>
      <c r="AA193" s="65"/>
      <c r="AB193" s="65"/>
      <c r="AC193" s="65"/>
    </row>
    <row r="194" spans="1:29" hidden="1">
      <c r="A194" s="65" t="s">
        <v>491</v>
      </c>
      <c r="B194" s="65" t="s">
        <v>482</v>
      </c>
      <c r="C194" s="65" t="s">
        <v>483</v>
      </c>
      <c r="D194" s="65" t="s">
        <v>484</v>
      </c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 t="s">
        <v>362</v>
      </c>
      <c r="Z194" s="65"/>
      <c r="AA194" s="65"/>
      <c r="AB194" s="65"/>
      <c r="AC194" s="65"/>
    </row>
    <row r="195" spans="1:29" hidden="1">
      <c r="A195" s="65" t="s">
        <v>492</v>
      </c>
      <c r="B195" s="65" t="s">
        <v>482</v>
      </c>
      <c r="C195" s="65" t="s">
        <v>483</v>
      </c>
      <c r="D195" s="65" t="s">
        <v>484</v>
      </c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 t="s">
        <v>362</v>
      </c>
      <c r="Z195" s="65"/>
      <c r="AA195" s="65"/>
      <c r="AB195" s="65"/>
      <c r="AC195" s="65"/>
    </row>
    <row r="196" spans="1:29" hidden="1">
      <c r="A196" s="65" t="s">
        <v>493</v>
      </c>
      <c r="B196" s="65" t="s">
        <v>482</v>
      </c>
      <c r="C196" s="65" t="s">
        <v>483</v>
      </c>
      <c r="D196" s="65" t="s">
        <v>484</v>
      </c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 t="s">
        <v>362</v>
      </c>
      <c r="Z196" s="65"/>
      <c r="AA196" s="65"/>
      <c r="AB196" s="65"/>
      <c r="AC196" s="65"/>
    </row>
    <row r="197" spans="1:29" hidden="1">
      <c r="A197" s="65" t="s">
        <v>494</v>
      </c>
      <c r="B197" s="65" t="s">
        <v>482</v>
      </c>
      <c r="C197" s="65" t="s">
        <v>483</v>
      </c>
      <c r="D197" s="65" t="s">
        <v>484</v>
      </c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 t="s">
        <v>362</v>
      </c>
      <c r="Z197" s="65"/>
      <c r="AA197" s="65"/>
      <c r="AB197" s="65"/>
      <c r="AC197" s="65"/>
    </row>
    <row r="198" spans="1:29" hidden="1">
      <c r="A198" s="65" t="s">
        <v>495</v>
      </c>
      <c r="B198" s="65" t="s">
        <v>482</v>
      </c>
      <c r="C198" s="65" t="s">
        <v>483</v>
      </c>
      <c r="D198" s="65" t="s">
        <v>484</v>
      </c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 t="s">
        <v>362</v>
      </c>
      <c r="Z198" s="65"/>
      <c r="AA198" s="65"/>
      <c r="AB198" s="65"/>
      <c r="AC198" s="65"/>
    </row>
    <row r="199" spans="1:29" hidden="1">
      <c r="A199" s="65" t="s">
        <v>496</v>
      </c>
      <c r="B199" s="65" t="s">
        <v>482</v>
      </c>
      <c r="C199" s="65" t="s">
        <v>483</v>
      </c>
      <c r="D199" s="65" t="s">
        <v>484</v>
      </c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 t="s">
        <v>362</v>
      </c>
      <c r="Z199" s="65"/>
      <c r="AA199" s="65"/>
      <c r="AB199" s="65"/>
      <c r="AC199" s="65"/>
    </row>
    <row r="200" spans="1:29" hidden="1">
      <c r="A200" s="65" t="s">
        <v>497</v>
      </c>
      <c r="B200" s="65" t="s">
        <v>482</v>
      </c>
      <c r="C200" s="65" t="s">
        <v>483</v>
      </c>
      <c r="D200" s="65" t="s">
        <v>484</v>
      </c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 t="s">
        <v>362</v>
      </c>
      <c r="Z200" s="65"/>
      <c r="AA200" s="65"/>
      <c r="AB200" s="65"/>
      <c r="AC200" s="65"/>
    </row>
    <row r="201" spans="1:29" hidden="1">
      <c r="A201" s="65" t="s">
        <v>498</v>
      </c>
      <c r="B201" s="65" t="s">
        <v>482</v>
      </c>
      <c r="C201" s="65" t="s">
        <v>483</v>
      </c>
      <c r="D201" s="65" t="s">
        <v>484</v>
      </c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 t="s">
        <v>362</v>
      </c>
      <c r="Z201" s="65"/>
      <c r="AA201" s="65"/>
      <c r="AB201" s="65"/>
      <c r="AC201" s="65"/>
    </row>
    <row r="202" spans="1:29" hidden="1">
      <c r="A202" s="65" t="s">
        <v>499</v>
      </c>
      <c r="B202" s="65" t="s">
        <v>482</v>
      </c>
      <c r="C202" s="65" t="s">
        <v>483</v>
      </c>
      <c r="D202" s="65" t="s">
        <v>484</v>
      </c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 t="s">
        <v>362</v>
      </c>
      <c r="Z202" s="65"/>
      <c r="AA202" s="65"/>
      <c r="AB202" s="65"/>
      <c r="AC202" s="65"/>
    </row>
    <row r="203" spans="1:29" hidden="1">
      <c r="A203" s="65" t="s">
        <v>500</v>
      </c>
      <c r="B203" s="65" t="s">
        <v>482</v>
      </c>
      <c r="C203" s="65" t="s">
        <v>483</v>
      </c>
      <c r="D203" s="65" t="s">
        <v>484</v>
      </c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 t="s">
        <v>362</v>
      </c>
      <c r="Z203" s="65"/>
      <c r="AA203" s="65"/>
      <c r="AB203" s="65"/>
      <c r="AC203" s="65"/>
    </row>
    <row r="204" spans="1:29" hidden="1">
      <c r="A204" s="65" t="s">
        <v>501</v>
      </c>
      <c r="B204" s="65" t="s">
        <v>482</v>
      </c>
      <c r="C204" s="65" t="s">
        <v>483</v>
      </c>
      <c r="D204" s="65" t="s">
        <v>484</v>
      </c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 t="s">
        <v>362</v>
      </c>
      <c r="Z204" s="65"/>
      <c r="AA204" s="65"/>
      <c r="AB204" s="65"/>
      <c r="AC204" s="65"/>
    </row>
    <row r="205" spans="1:29" hidden="1">
      <c r="A205" s="65" t="s">
        <v>502</v>
      </c>
      <c r="B205" s="65" t="s">
        <v>482</v>
      </c>
      <c r="C205" s="65" t="s">
        <v>483</v>
      </c>
      <c r="D205" s="65" t="s">
        <v>484</v>
      </c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 t="s">
        <v>362</v>
      </c>
      <c r="Z205" s="65"/>
      <c r="AA205" s="65"/>
      <c r="AB205" s="65"/>
      <c r="AC205" s="65"/>
    </row>
    <row r="206" spans="1:29" hidden="1">
      <c r="A206" s="65" t="s">
        <v>503</v>
      </c>
      <c r="B206" s="65" t="s">
        <v>482</v>
      </c>
      <c r="C206" s="65" t="s">
        <v>483</v>
      </c>
      <c r="D206" s="65" t="s">
        <v>484</v>
      </c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 t="s">
        <v>362</v>
      </c>
      <c r="Z206" s="65"/>
      <c r="AA206" s="65"/>
      <c r="AB206" s="65"/>
      <c r="AC206" s="65"/>
    </row>
    <row r="207" spans="1:29" hidden="1">
      <c r="A207" s="65" t="s">
        <v>504</v>
      </c>
      <c r="B207" s="65" t="s">
        <v>482</v>
      </c>
      <c r="C207" s="65" t="s">
        <v>483</v>
      </c>
      <c r="D207" s="65" t="s">
        <v>484</v>
      </c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 t="s">
        <v>362</v>
      </c>
      <c r="Z207" s="65"/>
      <c r="AA207" s="65"/>
      <c r="AB207" s="65"/>
      <c r="AC207" s="65"/>
    </row>
    <row r="208" spans="1:29" hidden="1">
      <c r="A208" s="65" t="s">
        <v>505</v>
      </c>
      <c r="B208" s="65" t="s">
        <v>482</v>
      </c>
      <c r="C208" s="65" t="s">
        <v>483</v>
      </c>
      <c r="D208" s="65" t="s">
        <v>484</v>
      </c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 t="s">
        <v>362</v>
      </c>
      <c r="Z208" s="65"/>
      <c r="AA208" s="65"/>
      <c r="AB208" s="65"/>
      <c r="AC208" s="65"/>
    </row>
    <row r="209" spans="1:29" hidden="1">
      <c r="A209" s="65" t="s">
        <v>506</v>
      </c>
      <c r="B209" s="65" t="s">
        <v>482</v>
      </c>
      <c r="C209" s="65" t="s">
        <v>483</v>
      </c>
      <c r="D209" s="65" t="s">
        <v>484</v>
      </c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 t="s">
        <v>362</v>
      </c>
      <c r="Z209" s="65"/>
      <c r="AA209" s="65"/>
      <c r="AB209" s="65"/>
      <c r="AC209" s="65"/>
    </row>
    <row r="210" spans="1:29" hidden="1">
      <c r="A210" s="65" t="s">
        <v>507</v>
      </c>
      <c r="B210" s="65" t="s">
        <v>482</v>
      </c>
      <c r="C210" s="65" t="s">
        <v>483</v>
      </c>
      <c r="D210" s="65" t="s">
        <v>484</v>
      </c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 t="s">
        <v>362</v>
      </c>
      <c r="Z210" s="65"/>
      <c r="AA210" s="65"/>
      <c r="AB210" s="65"/>
      <c r="AC210" s="65"/>
    </row>
    <row r="211" spans="1:29" hidden="1">
      <c r="A211" s="65" t="s">
        <v>508</v>
      </c>
      <c r="B211" s="65" t="s">
        <v>482</v>
      </c>
      <c r="C211" s="65" t="s">
        <v>483</v>
      </c>
      <c r="D211" s="65" t="s">
        <v>484</v>
      </c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 t="s">
        <v>362</v>
      </c>
      <c r="Z211" s="65"/>
      <c r="AA211" s="65"/>
      <c r="AB211" s="65"/>
      <c r="AC211" s="65"/>
    </row>
    <row r="212" spans="1:29" hidden="1">
      <c r="A212" s="65" t="s">
        <v>509</v>
      </c>
      <c r="B212" s="65" t="s">
        <v>482</v>
      </c>
      <c r="C212" s="65" t="s">
        <v>483</v>
      </c>
      <c r="D212" s="65" t="s">
        <v>484</v>
      </c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 t="s">
        <v>362</v>
      </c>
      <c r="Z212" s="65"/>
      <c r="AA212" s="65"/>
      <c r="AB212" s="65"/>
      <c r="AC212" s="65"/>
    </row>
    <row r="213" spans="1:29" hidden="1">
      <c r="A213" s="65" t="s">
        <v>510</v>
      </c>
      <c r="B213" s="65" t="s">
        <v>482</v>
      </c>
      <c r="C213" s="65" t="s">
        <v>483</v>
      </c>
      <c r="D213" s="65" t="s">
        <v>484</v>
      </c>
      <c r="E213" s="65" t="s">
        <v>156</v>
      </c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 t="s">
        <v>362</v>
      </c>
      <c r="Z213" s="65"/>
      <c r="AA213" s="65"/>
      <c r="AB213" s="65"/>
      <c r="AC213" s="65"/>
    </row>
    <row r="214" spans="1:29" hidden="1">
      <c r="A214" s="65" t="s">
        <v>511</v>
      </c>
      <c r="B214" s="65" t="s">
        <v>482</v>
      </c>
      <c r="C214" s="65" t="s">
        <v>483</v>
      </c>
      <c r="D214" s="65" t="s">
        <v>484</v>
      </c>
      <c r="E214" s="65" t="s">
        <v>156</v>
      </c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 t="s">
        <v>362</v>
      </c>
      <c r="Z214" s="65"/>
      <c r="AA214" s="65"/>
      <c r="AB214" s="65"/>
      <c r="AC214" s="65"/>
    </row>
    <row r="215" spans="1:29" hidden="1">
      <c r="A215" s="65" t="s">
        <v>512</v>
      </c>
      <c r="B215" s="65" t="s">
        <v>482</v>
      </c>
      <c r="C215" s="65" t="s">
        <v>483</v>
      </c>
      <c r="D215" s="65" t="s">
        <v>484</v>
      </c>
      <c r="E215" s="65" t="s">
        <v>156</v>
      </c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 t="s">
        <v>362</v>
      </c>
      <c r="Z215" s="65"/>
      <c r="AA215" s="65"/>
      <c r="AB215" s="65"/>
      <c r="AC215" s="65"/>
    </row>
    <row r="216" spans="1:29" hidden="1">
      <c r="A216" s="65" t="s">
        <v>513</v>
      </c>
      <c r="B216" s="65" t="s">
        <v>482</v>
      </c>
      <c r="C216" s="65" t="s">
        <v>483</v>
      </c>
      <c r="D216" s="65" t="s">
        <v>484</v>
      </c>
      <c r="E216" s="65" t="s">
        <v>156</v>
      </c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 t="s">
        <v>362</v>
      </c>
      <c r="Z216" s="65"/>
      <c r="AA216" s="65"/>
      <c r="AB216" s="65"/>
      <c r="AC216" s="65"/>
    </row>
    <row r="217" spans="1:29" hidden="1">
      <c r="A217" s="65" t="s">
        <v>514</v>
      </c>
      <c r="B217" s="65" t="s">
        <v>482</v>
      </c>
      <c r="C217" s="65" t="s">
        <v>483</v>
      </c>
      <c r="D217" s="65" t="s">
        <v>484</v>
      </c>
      <c r="E217" s="65" t="s">
        <v>156</v>
      </c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 t="s">
        <v>362</v>
      </c>
      <c r="Z217" s="65"/>
      <c r="AA217" s="65"/>
      <c r="AB217" s="65"/>
      <c r="AC217" s="65"/>
    </row>
    <row r="218" spans="1:29" hidden="1">
      <c r="A218" s="65" t="s">
        <v>515</v>
      </c>
      <c r="B218" s="65" t="s">
        <v>482</v>
      </c>
      <c r="C218" s="65" t="s">
        <v>483</v>
      </c>
      <c r="D218" s="65" t="s">
        <v>484</v>
      </c>
      <c r="E218" s="65" t="s">
        <v>156</v>
      </c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 t="s">
        <v>362</v>
      </c>
      <c r="Z218" s="65"/>
      <c r="AA218" s="65"/>
      <c r="AB218" s="65"/>
      <c r="AC218" s="65"/>
    </row>
    <row r="219" spans="1:29" hidden="1">
      <c r="A219" s="65" t="s">
        <v>516</v>
      </c>
      <c r="B219" s="65" t="s">
        <v>482</v>
      </c>
      <c r="C219" s="65" t="s">
        <v>483</v>
      </c>
      <c r="D219" s="65" t="s">
        <v>484</v>
      </c>
      <c r="E219" s="65" t="s">
        <v>156</v>
      </c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 t="s">
        <v>362</v>
      </c>
      <c r="Z219" s="65"/>
      <c r="AA219" s="65"/>
      <c r="AB219" s="65"/>
      <c r="AC219" s="65"/>
    </row>
    <row r="220" spans="1:29" hidden="1">
      <c r="A220" s="65" t="s">
        <v>517</v>
      </c>
      <c r="B220" s="65" t="s">
        <v>482</v>
      </c>
      <c r="C220" s="65" t="s">
        <v>483</v>
      </c>
      <c r="D220" s="65" t="s">
        <v>484</v>
      </c>
      <c r="E220" s="65" t="s">
        <v>156</v>
      </c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 t="s">
        <v>362</v>
      </c>
      <c r="Z220" s="65"/>
      <c r="AA220" s="65"/>
      <c r="AB220" s="65"/>
      <c r="AC220" s="65"/>
    </row>
    <row r="221" spans="1:29" hidden="1">
      <c r="A221" s="65" t="s">
        <v>518</v>
      </c>
      <c r="B221" s="65" t="s">
        <v>153</v>
      </c>
      <c r="C221" s="65" t="s">
        <v>365</v>
      </c>
      <c r="D221" s="65" t="s">
        <v>246</v>
      </c>
      <c r="E221" s="65" t="s">
        <v>156</v>
      </c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 t="s">
        <v>362</v>
      </c>
      <c r="Z221" s="65"/>
      <c r="AA221" s="65"/>
      <c r="AB221" s="65"/>
      <c r="AC221" s="65"/>
    </row>
    <row r="222" spans="1:29" hidden="1">
      <c r="A222" s="65" t="s">
        <v>519</v>
      </c>
      <c r="B222" s="65" t="s">
        <v>153</v>
      </c>
      <c r="C222" s="65" t="s">
        <v>365</v>
      </c>
      <c r="D222" s="65" t="s">
        <v>246</v>
      </c>
      <c r="E222" s="65" t="s">
        <v>156</v>
      </c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 t="s">
        <v>362</v>
      </c>
      <c r="Z222" s="65"/>
      <c r="AA222" s="65"/>
      <c r="AB222" s="65"/>
      <c r="AC222" s="65"/>
    </row>
    <row r="223" spans="1:29" hidden="1">
      <c r="A223" s="65" t="s">
        <v>520</v>
      </c>
      <c r="B223" s="65" t="s">
        <v>153</v>
      </c>
      <c r="C223" s="65" t="s">
        <v>365</v>
      </c>
      <c r="D223" s="65" t="s">
        <v>246</v>
      </c>
      <c r="E223" s="65" t="s">
        <v>156</v>
      </c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 t="s">
        <v>362</v>
      </c>
      <c r="Z223" s="65"/>
      <c r="AA223" s="65"/>
      <c r="AB223" s="65"/>
      <c r="AC223" s="65"/>
    </row>
    <row r="224" spans="1:29" hidden="1">
      <c r="A224" s="65" t="s">
        <v>521</v>
      </c>
      <c r="B224" s="65" t="s">
        <v>153</v>
      </c>
      <c r="C224" s="65" t="s">
        <v>177</v>
      </c>
      <c r="D224" s="65" t="s">
        <v>178</v>
      </c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 t="s">
        <v>362</v>
      </c>
      <c r="Z224" s="65"/>
      <c r="AA224" s="65"/>
      <c r="AB224" s="65"/>
      <c r="AC224" s="65"/>
    </row>
    <row r="225" spans="1:29" hidden="1">
      <c r="A225" s="65" t="s">
        <v>522</v>
      </c>
      <c r="B225" s="65" t="s">
        <v>153</v>
      </c>
      <c r="C225" s="65" t="s">
        <v>177</v>
      </c>
      <c r="D225" s="65" t="s">
        <v>178</v>
      </c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 t="s">
        <v>362</v>
      </c>
      <c r="Z225" s="65"/>
      <c r="AA225" s="65"/>
      <c r="AB225" s="65"/>
      <c r="AC225" s="65"/>
    </row>
    <row r="226" spans="1:29" hidden="1">
      <c r="A226" s="65" t="s">
        <v>523</v>
      </c>
      <c r="B226" s="65" t="s">
        <v>153</v>
      </c>
      <c r="C226" s="65" t="s">
        <v>177</v>
      </c>
      <c r="D226" s="65" t="s">
        <v>178</v>
      </c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 t="s">
        <v>362</v>
      </c>
      <c r="Z226" s="65"/>
      <c r="AA226" s="65"/>
      <c r="AB226" s="65"/>
      <c r="AC226" s="65"/>
    </row>
    <row r="227" spans="1:29" hidden="1">
      <c r="A227" s="65" t="s">
        <v>524</v>
      </c>
      <c r="B227" s="65" t="s">
        <v>153</v>
      </c>
      <c r="C227" s="65" t="s">
        <v>177</v>
      </c>
      <c r="D227" s="65" t="s">
        <v>178</v>
      </c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 t="s">
        <v>362</v>
      </c>
      <c r="Z227" s="65"/>
      <c r="AA227" s="65"/>
      <c r="AB227" s="65"/>
      <c r="AC227" s="65"/>
    </row>
    <row r="228" spans="1:29" hidden="1">
      <c r="A228" s="65" t="s">
        <v>525</v>
      </c>
      <c r="B228" s="65" t="s">
        <v>153</v>
      </c>
      <c r="C228" s="65" t="s">
        <v>177</v>
      </c>
      <c r="D228" s="65" t="s">
        <v>178</v>
      </c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 t="s">
        <v>362</v>
      </c>
      <c r="Z228" s="65"/>
      <c r="AA228" s="65"/>
      <c r="AB228" s="65"/>
      <c r="AC228" s="65"/>
    </row>
    <row r="229" spans="1:29" hidden="1">
      <c r="A229" s="65" t="s">
        <v>526</v>
      </c>
      <c r="B229" s="65" t="s">
        <v>153</v>
      </c>
      <c r="C229" s="65" t="s">
        <v>365</v>
      </c>
      <c r="D229" s="65" t="s">
        <v>246</v>
      </c>
      <c r="E229" s="65" t="s">
        <v>156</v>
      </c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 t="s">
        <v>362</v>
      </c>
      <c r="Z229" s="65"/>
      <c r="AA229" s="65"/>
      <c r="AB229" s="65"/>
      <c r="AC229" s="65"/>
    </row>
    <row r="230" spans="1:29" hidden="1">
      <c r="A230" s="65" t="s">
        <v>527</v>
      </c>
      <c r="B230" s="65" t="s">
        <v>153</v>
      </c>
      <c r="C230" s="65" t="s">
        <v>365</v>
      </c>
      <c r="D230" s="65" t="s">
        <v>246</v>
      </c>
      <c r="E230" s="65" t="s">
        <v>156</v>
      </c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 t="s">
        <v>362</v>
      </c>
      <c r="Z230" s="65"/>
      <c r="AA230" s="65"/>
      <c r="AB230" s="65"/>
      <c r="AC230" s="65"/>
    </row>
    <row r="231" spans="1:29" hidden="1">
      <c r="A231" s="65" t="s">
        <v>528</v>
      </c>
      <c r="B231" s="65" t="s">
        <v>153</v>
      </c>
      <c r="C231" s="65" t="s">
        <v>365</v>
      </c>
      <c r="D231" s="65" t="s">
        <v>246</v>
      </c>
      <c r="E231" s="65" t="s">
        <v>156</v>
      </c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 t="s">
        <v>362</v>
      </c>
      <c r="Z231" s="65"/>
      <c r="AA231" s="65"/>
      <c r="AB231" s="65"/>
      <c r="AC231" s="65"/>
    </row>
    <row r="232" spans="1:29" hidden="1">
      <c r="A232" s="65" t="s">
        <v>529</v>
      </c>
      <c r="B232" s="65" t="s">
        <v>153</v>
      </c>
      <c r="C232" s="65" t="s">
        <v>343</v>
      </c>
      <c r="D232" s="65" t="s">
        <v>344</v>
      </c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 t="s">
        <v>362</v>
      </c>
      <c r="Z232" s="65"/>
      <c r="AA232" s="65"/>
      <c r="AB232" s="65"/>
      <c r="AC232" s="65"/>
    </row>
    <row r="233" spans="1:29" hidden="1">
      <c r="A233" s="65" t="s">
        <v>530</v>
      </c>
      <c r="B233" s="65" t="s">
        <v>482</v>
      </c>
      <c r="C233" s="65" t="s">
        <v>483</v>
      </c>
      <c r="D233" s="65" t="s">
        <v>484</v>
      </c>
      <c r="E233" s="65" t="s">
        <v>156</v>
      </c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 t="s">
        <v>362</v>
      </c>
      <c r="Z233" s="65"/>
      <c r="AA233" s="65"/>
      <c r="AB233" s="65"/>
      <c r="AC233" s="65"/>
    </row>
    <row r="234" spans="1:29" hidden="1">
      <c r="A234" s="65" t="s">
        <v>531</v>
      </c>
      <c r="B234" s="65" t="s">
        <v>482</v>
      </c>
      <c r="C234" s="65" t="s">
        <v>483</v>
      </c>
      <c r="D234" s="65" t="s">
        <v>484</v>
      </c>
      <c r="E234" s="65" t="s">
        <v>156</v>
      </c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 t="s">
        <v>362</v>
      </c>
      <c r="Z234" s="65"/>
      <c r="AA234" s="65"/>
      <c r="AB234" s="65"/>
      <c r="AC234" s="65"/>
    </row>
    <row r="235" spans="1:29" hidden="1">
      <c r="A235" s="65" t="s">
        <v>532</v>
      </c>
      <c r="B235" s="65" t="s">
        <v>482</v>
      </c>
      <c r="C235" s="65" t="s">
        <v>483</v>
      </c>
      <c r="D235" s="65" t="s">
        <v>484</v>
      </c>
      <c r="E235" s="65" t="s">
        <v>156</v>
      </c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 t="s">
        <v>362</v>
      </c>
      <c r="Z235" s="65"/>
      <c r="AA235" s="65"/>
      <c r="AB235" s="65"/>
      <c r="AC235" s="65"/>
    </row>
    <row r="236" spans="1:29" hidden="1">
      <c r="A236" s="65" t="s">
        <v>533</v>
      </c>
      <c r="B236" s="65" t="s">
        <v>482</v>
      </c>
      <c r="C236" s="65" t="s">
        <v>483</v>
      </c>
      <c r="D236" s="65" t="s">
        <v>484</v>
      </c>
      <c r="E236" s="65" t="s">
        <v>156</v>
      </c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 t="s">
        <v>362</v>
      </c>
      <c r="Z236" s="65"/>
      <c r="AA236" s="65"/>
      <c r="AB236" s="65"/>
      <c r="AC236" s="65"/>
    </row>
    <row r="237" spans="1:29" hidden="1">
      <c r="A237" s="65" t="s">
        <v>534</v>
      </c>
      <c r="B237" s="65" t="s">
        <v>482</v>
      </c>
      <c r="C237" s="65" t="s">
        <v>483</v>
      </c>
      <c r="D237" s="65" t="s">
        <v>484</v>
      </c>
      <c r="E237" s="65" t="s">
        <v>156</v>
      </c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 t="s">
        <v>362</v>
      </c>
      <c r="Z237" s="65"/>
      <c r="AA237" s="65"/>
      <c r="AB237" s="65"/>
      <c r="AC237" s="65"/>
    </row>
    <row r="238" spans="1:29" hidden="1">
      <c r="A238" s="65" t="s">
        <v>535</v>
      </c>
      <c r="B238" s="65" t="s">
        <v>482</v>
      </c>
      <c r="C238" s="65" t="s">
        <v>483</v>
      </c>
      <c r="D238" s="65" t="s">
        <v>484</v>
      </c>
      <c r="E238" s="65" t="s">
        <v>156</v>
      </c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 t="s">
        <v>362</v>
      </c>
      <c r="Z238" s="65"/>
      <c r="AA238" s="65"/>
      <c r="AB238" s="65"/>
      <c r="AC238" s="65"/>
    </row>
    <row r="239" spans="1:29" hidden="1">
      <c r="A239" s="65" t="s">
        <v>536</v>
      </c>
      <c r="B239" s="65" t="s">
        <v>153</v>
      </c>
      <c r="C239" s="65" t="s">
        <v>177</v>
      </c>
      <c r="D239" s="65" t="s">
        <v>178</v>
      </c>
      <c r="E239" s="65" t="s">
        <v>156</v>
      </c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 t="s">
        <v>362</v>
      </c>
      <c r="Z239" s="65"/>
      <c r="AA239" s="65"/>
      <c r="AB239" s="65"/>
      <c r="AC239" s="65"/>
    </row>
    <row r="240" spans="1:29" hidden="1">
      <c r="A240" s="65" t="s">
        <v>537</v>
      </c>
      <c r="B240" s="65" t="s">
        <v>153</v>
      </c>
      <c r="C240" s="65" t="s">
        <v>177</v>
      </c>
      <c r="D240" s="65" t="s">
        <v>178</v>
      </c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 t="s">
        <v>362</v>
      </c>
      <c r="Z240" s="65"/>
      <c r="AA240" s="65"/>
      <c r="AB240" s="65"/>
      <c r="AC240" s="65"/>
    </row>
    <row r="241" spans="1:29" hidden="1">
      <c r="A241" s="65" t="s">
        <v>538</v>
      </c>
      <c r="B241" s="65" t="s">
        <v>153</v>
      </c>
      <c r="C241" s="65" t="s">
        <v>177</v>
      </c>
      <c r="D241" s="65" t="s">
        <v>178</v>
      </c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 t="s">
        <v>362</v>
      </c>
      <c r="Z241" s="65"/>
      <c r="AA241" s="65"/>
      <c r="AB241" s="65"/>
      <c r="AC241" s="65"/>
    </row>
    <row r="242" spans="1:29" hidden="1">
      <c r="A242" s="65" t="s">
        <v>539</v>
      </c>
      <c r="B242" s="65" t="s">
        <v>153</v>
      </c>
      <c r="C242" s="65" t="s">
        <v>177</v>
      </c>
      <c r="D242" s="65" t="s">
        <v>178</v>
      </c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 t="s">
        <v>362</v>
      </c>
      <c r="Z242" s="65"/>
      <c r="AA242" s="65"/>
      <c r="AB242" s="65"/>
      <c r="AC242" s="65"/>
    </row>
    <row r="243" spans="1:29" hidden="1">
      <c r="A243" s="65" t="s">
        <v>540</v>
      </c>
      <c r="B243" s="65" t="s">
        <v>153</v>
      </c>
      <c r="C243" s="65" t="s">
        <v>177</v>
      </c>
      <c r="D243" s="65" t="s">
        <v>178</v>
      </c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 t="s">
        <v>362</v>
      </c>
      <c r="Z243" s="65"/>
      <c r="AA243" s="65"/>
      <c r="AB243" s="65"/>
      <c r="AC243" s="65"/>
    </row>
    <row r="244" spans="1:29" hidden="1">
      <c r="A244" s="65" t="s">
        <v>541</v>
      </c>
      <c r="B244" s="65" t="s">
        <v>381</v>
      </c>
      <c r="C244" s="65" t="s">
        <v>382</v>
      </c>
      <c r="D244" s="65" t="s">
        <v>164</v>
      </c>
      <c r="E244" s="65" t="s">
        <v>156</v>
      </c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 t="s">
        <v>362</v>
      </c>
      <c r="Z244" s="65"/>
      <c r="AA244" s="65"/>
      <c r="AB244" s="65"/>
      <c r="AC244" s="65"/>
    </row>
    <row r="245" spans="1:29" hidden="1">
      <c r="A245" s="65" t="s">
        <v>542</v>
      </c>
      <c r="B245" s="65" t="s">
        <v>381</v>
      </c>
      <c r="C245" s="65" t="s">
        <v>382</v>
      </c>
      <c r="D245" s="65" t="s">
        <v>164</v>
      </c>
      <c r="E245" s="65" t="s">
        <v>156</v>
      </c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 t="s">
        <v>362</v>
      </c>
      <c r="Z245" s="65"/>
      <c r="AA245" s="65"/>
      <c r="AB245" s="65"/>
      <c r="AC245" s="65"/>
    </row>
    <row r="246" spans="1:29" hidden="1">
      <c r="A246" s="65" t="s">
        <v>543</v>
      </c>
      <c r="B246" s="65" t="s">
        <v>381</v>
      </c>
      <c r="C246" s="65" t="s">
        <v>382</v>
      </c>
      <c r="D246" s="65" t="s">
        <v>164</v>
      </c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 t="s">
        <v>362</v>
      </c>
      <c r="Z246" s="65"/>
      <c r="AA246" s="65"/>
      <c r="AB246" s="65"/>
      <c r="AC246" s="65"/>
    </row>
    <row r="247" spans="1:29" hidden="1">
      <c r="A247" s="65" t="s">
        <v>544</v>
      </c>
      <c r="B247" s="65" t="s">
        <v>381</v>
      </c>
      <c r="C247" s="65" t="s">
        <v>382</v>
      </c>
      <c r="D247" s="65" t="s">
        <v>164</v>
      </c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 t="s">
        <v>362</v>
      </c>
      <c r="Z247" s="65"/>
      <c r="AA247" s="65"/>
      <c r="AB247" s="65"/>
      <c r="AC247" s="65"/>
    </row>
    <row r="248" spans="1:29" hidden="1">
      <c r="A248" s="65" t="s">
        <v>545</v>
      </c>
      <c r="B248" s="65" t="s">
        <v>384</v>
      </c>
      <c r="C248" s="65" t="s">
        <v>384</v>
      </c>
      <c r="D248" s="65" t="s">
        <v>384</v>
      </c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 t="s">
        <v>362</v>
      </c>
      <c r="Z248" s="65"/>
      <c r="AA248" s="65"/>
      <c r="AB248" s="65"/>
      <c r="AC248" s="65"/>
    </row>
    <row r="249" spans="1:29" hidden="1">
      <c r="A249" s="65" t="s">
        <v>546</v>
      </c>
      <c r="B249" s="65" t="s">
        <v>384</v>
      </c>
      <c r="C249" s="65" t="s">
        <v>384</v>
      </c>
      <c r="D249" s="65" t="s">
        <v>384</v>
      </c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 t="s">
        <v>362</v>
      </c>
      <c r="Z249" s="65"/>
      <c r="AA249" s="65"/>
      <c r="AB249" s="65"/>
      <c r="AC249" s="65"/>
    </row>
    <row r="250" spans="1:29" hidden="1">
      <c r="A250" s="65" t="s">
        <v>547</v>
      </c>
      <c r="B250" s="65" t="s">
        <v>384</v>
      </c>
      <c r="C250" s="65" t="s">
        <v>384</v>
      </c>
      <c r="D250" s="65" t="s">
        <v>384</v>
      </c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 t="s">
        <v>362</v>
      </c>
      <c r="Z250" s="65"/>
      <c r="AA250" s="65"/>
      <c r="AB250" s="65"/>
      <c r="AC250" s="65"/>
    </row>
    <row r="251" spans="1:29" hidden="1">
      <c r="A251" s="65" t="s">
        <v>548</v>
      </c>
      <c r="B251" s="65" t="s">
        <v>384</v>
      </c>
      <c r="C251" s="65" t="s">
        <v>384</v>
      </c>
      <c r="D251" s="65" t="s">
        <v>384</v>
      </c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 t="s">
        <v>362</v>
      </c>
      <c r="Z251" s="65"/>
      <c r="AA251" s="65"/>
      <c r="AB251" s="65"/>
      <c r="AC251" s="65"/>
    </row>
    <row r="252" spans="1:29" hidden="1">
      <c r="A252" s="65" t="s">
        <v>549</v>
      </c>
      <c r="B252" s="65" t="s">
        <v>384</v>
      </c>
      <c r="C252" s="65" t="s">
        <v>384</v>
      </c>
      <c r="D252" s="65" t="s">
        <v>384</v>
      </c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 t="s">
        <v>362</v>
      </c>
      <c r="Z252" s="65"/>
      <c r="AA252" s="65"/>
      <c r="AB252" s="65"/>
      <c r="AC252" s="65"/>
    </row>
    <row r="253" spans="1:29" hidden="1">
      <c r="A253" s="65" t="s">
        <v>550</v>
      </c>
      <c r="B253" s="65" t="s">
        <v>384</v>
      </c>
      <c r="C253" s="65" t="s">
        <v>384</v>
      </c>
      <c r="D253" s="65" t="s">
        <v>384</v>
      </c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 t="s">
        <v>362</v>
      </c>
      <c r="Z253" s="65"/>
      <c r="AA253" s="65"/>
      <c r="AB253" s="65"/>
      <c r="AC253" s="65"/>
    </row>
    <row r="254" spans="1:29" hidden="1">
      <c r="A254" s="65" t="s">
        <v>551</v>
      </c>
      <c r="B254" s="65" t="s">
        <v>384</v>
      </c>
      <c r="C254" s="65" t="s">
        <v>384</v>
      </c>
      <c r="D254" s="65" t="s">
        <v>384</v>
      </c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 t="s">
        <v>362</v>
      </c>
      <c r="Z254" s="65"/>
      <c r="AA254" s="65"/>
      <c r="AB254" s="65"/>
      <c r="AC254" s="65"/>
    </row>
    <row r="255" spans="1:29" hidden="1">
      <c r="A255" s="65" t="s">
        <v>552</v>
      </c>
      <c r="B255" s="65" t="s">
        <v>381</v>
      </c>
      <c r="C255" s="65" t="s">
        <v>382</v>
      </c>
      <c r="D255" s="65" t="s">
        <v>164</v>
      </c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 t="s">
        <v>362</v>
      </c>
      <c r="Z255" s="65"/>
      <c r="AA255" s="65"/>
      <c r="AB255" s="65"/>
      <c r="AC255" s="65"/>
    </row>
    <row r="256" spans="1:29" hidden="1">
      <c r="A256" s="65" t="s">
        <v>553</v>
      </c>
      <c r="B256" s="65" t="s">
        <v>381</v>
      </c>
      <c r="C256" s="65" t="s">
        <v>382</v>
      </c>
      <c r="D256" s="65" t="s">
        <v>164</v>
      </c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 t="s">
        <v>362</v>
      </c>
      <c r="Z256" s="65"/>
      <c r="AA256" s="65"/>
      <c r="AB256" s="65"/>
      <c r="AC256" s="65"/>
    </row>
    <row r="257" spans="1:29" hidden="1">
      <c r="A257" s="65" t="s">
        <v>554</v>
      </c>
      <c r="B257" s="65" t="s">
        <v>555</v>
      </c>
      <c r="C257" s="65" t="s">
        <v>555</v>
      </c>
      <c r="D257" s="65" t="s">
        <v>555</v>
      </c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 t="s">
        <v>362</v>
      </c>
      <c r="Z257" s="65"/>
      <c r="AA257" s="65"/>
      <c r="AB257" s="65"/>
      <c r="AC257" s="65"/>
    </row>
    <row r="258" spans="1:29" hidden="1">
      <c r="A258" s="65" t="s">
        <v>556</v>
      </c>
      <c r="B258" s="65" t="s">
        <v>555</v>
      </c>
      <c r="C258" s="65" t="s">
        <v>555</v>
      </c>
      <c r="D258" s="65" t="s">
        <v>555</v>
      </c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 t="s">
        <v>362</v>
      </c>
      <c r="Z258" s="65"/>
      <c r="AA258" s="65"/>
      <c r="AB258" s="65"/>
      <c r="AC258" s="65"/>
    </row>
    <row r="259" spans="1:29" hidden="1">
      <c r="A259" s="65" t="s">
        <v>557</v>
      </c>
      <c r="B259" s="65" t="s">
        <v>555</v>
      </c>
      <c r="C259" s="65" t="s">
        <v>555</v>
      </c>
      <c r="D259" s="65" t="s">
        <v>555</v>
      </c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 t="s">
        <v>362</v>
      </c>
      <c r="Z259" s="65"/>
      <c r="AA259" s="65"/>
      <c r="AB259" s="65"/>
      <c r="AC259" s="65"/>
    </row>
    <row r="260" spans="1:29" hidden="1">
      <c r="A260" s="65" t="s">
        <v>558</v>
      </c>
      <c r="B260" s="65" t="s">
        <v>555</v>
      </c>
      <c r="C260" s="65" t="s">
        <v>555</v>
      </c>
      <c r="D260" s="65" t="s">
        <v>555</v>
      </c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 t="s">
        <v>362</v>
      </c>
      <c r="Z260" s="65"/>
      <c r="AA260" s="65"/>
      <c r="AB260" s="65"/>
      <c r="AC260" s="65"/>
    </row>
    <row r="261" spans="1:29" hidden="1">
      <c r="A261" s="65" t="s">
        <v>559</v>
      </c>
      <c r="B261" s="65" t="s">
        <v>555</v>
      </c>
      <c r="C261" s="65" t="s">
        <v>555</v>
      </c>
      <c r="D261" s="65" t="s">
        <v>555</v>
      </c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 t="s">
        <v>362</v>
      </c>
      <c r="Z261" s="65"/>
      <c r="AA261" s="65"/>
      <c r="AB261" s="65"/>
      <c r="AC261" s="65"/>
    </row>
    <row r="262" spans="1:29" hidden="1">
      <c r="A262" s="65" t="s">
        <v>560</v>
      </c>
      <c r="B262" s="65" t="s">
        <v>561</v>
      </c>
      <c r="C262" s="65" t="s">
        <v>562</v>
      </c>
      <c r="D262" s="65" t="s">
        <v>563</v>
      </c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 t="s">
        <v>362</v>
      </c>
      <c r="Z262" s="65"/>
      <c r="AA262" s="65"/>
      <c r="AB262" s="65"/>
      <c r="AC262" s="65"/>
    </row>
    <row r="263" spans="1:29" hidden="1">
      <c r="A263" s="65" t="s">
        <v>564</v>
      </c>
      <c r="B263" s="65" t="s">
        <v>561</v>
      </c>
      <c r="C263" s="65" t="s">
        <v>562</v>
      </c>
      <c r="D263" s="65" t="s">
        <v>563</v>
      </c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 t="s">
        <v>362</v>
      </c>
      <c r="Z263" s="65"/>
      <c r="AA263" s="65"/>
      <c r="AB263" s="65"/>
      <c r="AC263" s="65"/>
    </row>
    <row r="264" spans="1:29" hidden="1">
      <c r="A264" s="65" t="s">
        <v>565</v>
      </c>
      <c r="B264" s="65" t="s">
        <v>153</v>
      </c>
      <c r="C264" s="65" t="s">
        <v>154</v>
      </c>
      <c r="D264" s="65" t="s">
        <v>155</v>
      </c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 t="s">
        <v>362</v>
      </c>
      <c r="Z264" s="65"/>
      <c r="AA264" s="65"/>
      <c r="AB264" s="65"/>
      <c r="AC264" s="65"/>
    </row>
    <row r="265" spans="1:29" hidden="1">
      <c r="A265" s="65" t="s">
        <v>566</v>
      </c>
      <c r="B265" s="65" t="s">
        <v>153</v>
      </c>
      <c r="C265" s="65" t="s">
        <v>154</v>
      </c>
      <c r="D265" s="65" t="s">
        <v>155</v>
      </c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 t="s">
        <v>362</v>
      </c>
      <c r="Z265" s="65"/>
      <c r="AA265" s="65"/>
      <c r="AB265" s="65"/>
      <c r="AC265" s="65"/>
    </row>
    <row r="266" spans="1:29" hidden="1">
      <c r="A266" s="65" t="s">
        <v>567</v>
      </c>
      <c r="B266" s="65" t="s">
        <v>153</v>
      </c>
      <c r="C266" s="65" t="s">
        <v>154</v>
      </c>
      <c r="D266" s="65" t="s">
        <v>155</v>
      </c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 t="s">
        <v>362</v>
      </c>
      <c r="Z266" s="65"/>
      <c r="AA266" s="65"/>
      <c r="AB266" s="65"/>
      <c r="AC266" s="65"/>
    </row>
    <row r="267" spans="1:29" hidden="1">
      <c r="A267" s="65" t="s">
        <v>568</v>
      </c>
      <c r="B267" s="65" t="s">
        <v>153</v>
      </c>
      <c r="C267" s="65" t="s">
        <v>154</v>
      </c>
      <c r="D267" s="65" t="s">
        <v>155</v>
      </c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 t="s">
        <v>362</v>
      </c>
      <c r="Z267" s="65"/>
      <c r="AA267" s="65"/>
      <c r="AB267" s="65"/>
      <c r="AC267" s="65"/>
    </row>
    <row r="268" spans="1:29" hidden="1">
      <c r="A268" s="65" t="s">
        <v>569</v>
      </c>
      <c r="B268" s="65" t="s">
        <v>153</v>
      </c>
      <c r="C268" s="65" t="s">
        <v>163</v>
      </c>
      <c r="D268" s="65" t="s">
        <v>164</v>
      </c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 t="s">
        <v>362</v>
      </c>
      <c r="Z268" s="65"/>
      <c r="AA268" s="65"/>
      <c r="AB268" s="65"/>
      <c r="AC268" s="65"/>
    </row>
    <row r="269" spans="1:29" hidden="1">
      <c r="A269" s="65" t="s">
        <v>570</v>
      </c>
      <c r="B269" s="65" t="s">
        <v>153</v>
      </c>
      <c r="C269" s="65" t="s">
        <v>163</v>
      </c>
      <c r="D269" s="65" t="s">
        <v>164</v>
      </c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 t="s">
        <v>362</v>
      </c>
      <c r="Z269" s="65"/>
      <c r="AA269" s="65"/>
      <c r="AB269" s="65"/>
      <c r="AC269" s="65"/>
    </row>
    <row r="270" spans="1:29" hidden="1">
      <c r="A270" s="65" t="s">
        <v>571</v>
      </c>
      <c r="B270" s="65" t="s">
        <v>153</v>
      </c>
      <c r="C270" s="65" t="s">
        <v>163</v>
      </c>
      <c r="D270" s="65" t="s">
        <v>164</v>
      </c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 t="s">
        <v>362</v>
      </c>
      <c r="Z270" s="65"/>
      <c r="AA270" s="65"/>
      <c r="AB270" s="65"/>
      <c r="AC270" s="65"/>
    </row>
    <row r="271" spans="1:29" hidden="1">
      <c r="A271" s="65" t="s">
        <v>572</v>
      </c>
      <c r="B271" s="65" t="s">
        <v>153</v>
      </c>
      <c r="C271" s="65" t="s">
        <v>163</v>
      </c>
      <c r="D271" s="65" t="s">
        <v>164</v>
      </c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 t="s">
        <v>362</v>
      </c>
      <c r="Z271" s="65"/>
      <c r="AA271" s="65"/>
      <c r="AB271" s="65"/>
      <c r="AC271" s="65"/>
    </row>
    <row r="272" spans="1:29" hidden="1">
      <c r="A272" s="65" t="s">
        <v>573</v>
      </c>
      <c r="B272" s="65" t="s">
        <v>153</v>
      </c>
      <c r="C272" s="65" t="s">
        <v>163</v>
      </c>
      <c r="D272" s="65" t="s">
        <v>164</v>
      </c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 t="s">
        <v>362</v>
      </c>
      <c r="Z272" s="65"/>
      <c r="AA272" s="65"/>
      <c r="AB272" s="65"/>
      <c r="AC272" s="65"/>
    </row>
    <row r="273" spans="1:29" hidden="1">
      <c r="A273" s="65" t="s">
        <v>574</v>
      </c>
      <c r="B273" s="65" t="s">
        <v>153</v>
      </c>
      <c r="C273" s="65" t="s">
        <v>167</v>
      </c>
      <c r="D273" s="65" t="s">
        <v>168</v>
      </c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 t="s">
        <v>362</v>
      </c>
      <c r="Z273" s="65"/>
      <c r="AA273" s="65"/>
      <c r="AB273" s="65"/>
      <c r="AC273" s="65"/>
    </row>
    <row r="274" spans="1:29" hidden="1">
      <c r="A274" s="65" t="s">
        <v>575</v>
      </c>
      <c r="B274" s="65" t="s">
        <v>153</v>
      </c>
      <c r="C274" s="65" t="s">
        <v>167</v>
      </c>
      <c r="D274" s="65" t="s">
        <v>168</v>
      </c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 t="s">
        <v>362</v>
      </c>
      <c r="Z274" s="65"/>
      <c r="AA274" s="65"/>
      <c r="AB274" s="65"/>
      <c r="AC274" s="65"/>
    </row>
    <row r="275" spans="1:29" hidden="1">
      <c r="A275" s="65" t="s">
        <v>576</v>
      </c>
      <c r="B275" s="65" t="s">
        <v>153</v>
      </c>
      <c r="C275" s="65" t="s">
        <v>167</v>
      </c>
      <c r="D275" s="65" t="s">
        <v>168</v>
      </c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 t="s">
        <v>362</v>
      </c>
      <c r="Z275" s="65"/>
      <c r="AA275" s="65"/>
      <c r="AB275" s="65"/>
      <c r="AC275" s="65"/>
    </row>
    <row r="276" spans="1:29" hidden="1">
      <c r="A276" s="65" t="s">
        <v>577</v>
      </c>
      <c r="B276" s="65" t="s">
        <v>153</v>
      </c>
      <c r="C276" s="65" t="s">
        <v>167</v>
      </c>
      <c r="D276" s="65" t="s">
        <v>168</v>
      </c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 t="s">
        <v>362</v>
      </c>
      <c r="Z276" s="65"/>
      <c r="AA276" s="65"/>
      <c r="AB276" s="65"/>
      <c r="AC276" s="65"/>
    </row>
    <row r="277" spans="1:29" hidden="1">
      <c r="A277" s="65" t="s">
        <v>578</v>
      </c>
      <c r="B277" s="65" t="s">
        <v>153</v>
      </c>
      <c r="C277" s="65" t="s">
        <v>167</v>
      </c>
      <c r="D277" s="65" t="s">
        <v>168</v>
      </c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 t="s">
        <v>362</v>
      </c>
      <c r="Z277" s="65"/>
      <c r="AA277" s="65"/>
      <c r="AB277" s="65"/>
      <c r="AC277" s="65"/>
    </row>
    <row r="278" spans="1:29" hidden="1">
      <c r="A278" s="65" t="s">
        <v>579</v>
      </c>
      <c r="B278" s="65" t="s">
        <v>153</v>
      </c>
      <c r="C278" s="65" t="s">
        <v>167</v>
      </c>
      <c r="D278" s="65" t="s">
        <v>168</v>
      </c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 t="s">
        <v>362</v>
      </c>
      <c r="Z278" s="65"/>
      <c r="AA278" s="65"/>
      <c r="AB278" s="65"/>
      <c r="AC278" s="65"/>
    </row>
    <row r="279" spans="1:29" hidden="1">
      <c r="A279" s="65" t="s">
        <v>580</v>
      </c>
      <c r="B279" s="65" t="s">
        <v>153</v>
      </c>
      <c r="C279" s="65" t="s">
        <v>167</v>
      </c>
      <c r="D279" s="65" t="s">
        <v>168</v>
      </c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 t="s">
        <v>362</v>
      </c>
      <c r="Z279" s="65"/>
      <c r="AA279" s="65"/>
      <c r="AB279" s="65"/>
      <c r="AC279" s="65"/>
    </row>
    <row r="280" spans="1:29" hidden="1">
      <c r="A280" s="65" t="s">
        <v>581</v>
      </c>
      <c r="B280" s="65" t="s">
        <v>153</v>
      </c>
      <c r="C280" s="65" t="s">
        <v>167</v>
      </c>
      <c r="D280" s="65" t="s">
        <v>168</v>
      </c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 t="s">
        <v>362</v>
      </c>
      <c r="Z280" s="65"/>
      <c r="AA280" s="65"/>
      <c r="AB280" s="65"/>
      <c r="AC280" s="65"/>
    </row>
    <row r="281" spans="1:29" hidden="1">
      <c r="A281" s="65" t="s">
        <v>582</v>
      </c>
      <c r="B281" s="65" t="s">
        <v>153</v>
      </c>
      <c r="C281" s="65" t="s">
        <v>160</v>
      </c>
      <c r="D281" s="65" t="s">
        <v>155</v>
      </c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 t="s">
        <v>362</v>
      </c>
      <c r="Z281" s="65"/>
      <c r="AA281" s="65"/>
      <c r="AB281" s="65"/>
      <c r="AC281" s="65"/>
    </row>
    <row r="282" spans="1:29" hidden="1">
      <c r="A282" s="65" t="s">
        <v>583</v>
      </c>
      <c r="B282" s="65" t="s">
        <v>153</v>
      </c>
      <c r="C282" s="65" t="s">
        <v>160</v>
      </c>
      <c r="D282" s="65" t="s">
        <v>155</v>
      </c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 t="s">
        <v>362</v>
      </c>
      <c r="Z282" s="65"/>
      <c r="AA282" s="65"/>
      <c r="AB282" s="65"/>
      <c r="AC282" s="65"/>
    </row>
    <row r="283" spans="1:29" hidden="1">
      <c r="A283" s="65" t="s">
        <v>584</v>
      </c>
      <c r="B283" s="65" t="s">
        <v>153</v>
      </c>
      <c r="C283" s="65" t="s">
        <v>160</v>
      </c>
      <c r="D283" s="65" t="s">
        <v>155</v>
      </c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 t="s">
        <v>362</v>
      </c>
      <c r="Z283" s="65"/>
      <c r="AA283" s="65"/>
      <c r="AB283" s="65"/>
      <c r="AC283" s="65"/>
    </row>
    <row r="284" spans="1:29" hidden="1">
      <c r="A284" s="65" t="s">
        <v>585</v>
      </c>
      <c r="B284" s="65" t="s">
        <v>153</v>
      </c>
      <c r="C284" s="65" t="s">
        <v>160</v>
      </c>
      <c r="D284" s="65" t="s">
        <v>155</v>
      </c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 t="s">
        <v>362</v>
      </c>
      <c r="Z284" s="65"/>
      <c r="AA284" s="65"/>
      <c r="AB284" s="65"/>
      <c r="AC284" s="65"/>
    </row>
    <row r="285" spans="1:29" hidden="1">
      <c r="A285" s="65" t="s">
        <v>586</v>
      </c>
      <c r="B285" s="65" t="s">
        <v>153</v>
      </c>
      <c r="C285" s="65" t="s">
        <v>160</v>
      </c>
      <c r="D285" s="65" t="s">
        <v>155</v>
      </c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 t="s">
        <v>362</v>
      </c>
      <c r="Z285" s="65"/>
      <c r="AA285" s="65"/>
      <c r="AB285" s="65"/>
      <c r="AC285" s="65"/>
    </row>
    <row r="286" spans="1:29" hidden="1">
      <c r="A286" s="65" t="s">
        <v>587</v>
      </c>
      <c r="B286" s="65" t="s">
        <v>153</v>
      </c>
      <c r="C286" s="65" t="s">
        <v>588</v>
      </c>
      <c r="D286" s="65" t="s">
        <v>589</v>
      </c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 t="s">
        <v>362</v>
      </c>
      <c r="Z286" s="65"/>
      <c r="AA286" s="65"/>
      <c r="AB286" s="65"/>
      <c r="AC286" s="65"/>
    </row>
    <row r="287" spans="1:29" hidden="1">
      <c r="A287" s="65" t="s">
        <v>590</v>
      </c>
      <c r="B287" s="65" t="s">
        <v>153</v>
      </c>
      <c r="C287" s="65" t="s">
        <v>167</v>
      </c>
      <c r="D287" s="65" t="s">
        <v>168</v>
      </c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 t="s">
        <v>362</v>
      </c>
      <c r="Z287" s="65"/>
      <c r="AA287" s="65"/>
      <c r="AB287" s="65"/>
      <c r="AC287" s="65"/>
    </row>
    <row r="288" spans="1:29" hidden="1">
      <c r="A288" s="65" t="s">
        <v>591</v>
      </c>
      <c r="B288" s="65" t="s">
        <v>153</v>
      </c>
      <c r="C288" s="65" t="s">
        <v>160</v>
      </c>
      <c r="D288" s="65" t="s">
        <v>155</v>
      </c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 t="s">
        <v>362</v>
      </c>
      <c r="Z288" s="65"/>
      <c r="AA288" s="65"/>
      <c r="AB288" s="65"/>
      <c r="AC288" s="65"/>
    </row>
    <row r="289" spans="1:29" hidden="1">
      <c r="A289" s="65" t="s">
        <v>592</v>
      </c>
      <c r="B289" s="65" t="s">
        <v>153</v>
      </c>
      <c r="C289" s="65" t="s">
        <v>160</v>
      </c>
      <c r="D289" s="65" t="s">
        <v>155</v>
      </c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 t="s">
        <v>362</v>
      </c>
      <c r="Z289" s="65"/>
      <c r="AA289" s="65"/>
      <c r="AB289" s="65"/>
      <c r="AC289" s="65"/>
    </row>
    <row r="290" spans="1:29" hidden="1">
      <c r="A290" s="65" t="s">
        <v>593</v>
      </c>
      <c r="B290" s="65" t="s">
        <v>153</v>
      </c>
      <c r="C290" s="65" t="s">
        <v>154</v>
      </c>
      <c r="D290" s="65" t="s">
        <v>155</v>
      </c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 t="s">
        <v>362</v>
      </c>
      <c r="Z290" s="65"/>
      <c r="AA290" s="65"/>
      <c r="AB290" s="65"/>
      <c r="AC290" s="65"/>
    </row>
    <row r="291" spans="1:29" hidden="1">
      <c r="A291" s="65" t="s">
        <v>594</v>
      </c>
      <c r="B291" s="65" t="s">
        <v>153</v>
      </c>
      <c r="C291" s="65" t="s">
        <v>167</v>
      </c>
      <c r="D291" s="65" t="s">
        <v>168</v>
      </c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 t="s">
        <v>362</v>
      </c>
      <c r="Z291" s="65"/>
      <c r="AA291" s="65"/>
      <c r="AB291" s="65"/>
      <c r="AC291" s="65"/>
    </row>
    <row r="292" spans="1:29" hidden="1">
      <c r="A292" s="65" t="s">
        <v>595</v>
      </c>
      <c r="B292" s="65" t="s">
        <v>153</v>
      </c>
      <c r="C292" s="65" t="s">
        <v>160</v>
      </c>
      <c r="D292" s="65" t="s">
        <v>155</v>
      </c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 t="s">
        <v>362</v>
      </c>
      <c r="Z292" s="65"/>
      <c r="AA292" s="65"/>
      <c r="AB292" s="65"/>
      <c r="AC292" s="65"/>
    </row>
    <row r="293" spans="1:29" hidden="1">
      <c r="A293" s="65" t="s">
        <v>596</v>
      </c>
      <c r="B293" s="65" t="s">
        <v>153</v>
      </c>
      <c r="C293" s="65" t="s">
        <v>160</v>
      </c>
      <c r="D293" s="65" t="s">
        <v>155</v>
      </c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 t="s">
        <v>362</v>
      </c>
      <c r="Z293" s="65"/>
      <c r="AA293" s="65"/>
      <c r="AB293" s="65"/>
      <c r="AC293" s="65"/>
    </row>
    <row r="294" spans="1:29" hidden="1">
      <c r="A294" s="65" t="s">
        <v>597</v>
      </c>
      <c r="B294" s="65" t="s">
        <v>153</v>
      </c>
      <c r="C294" s="65" t="s">
        <v>160</v>
      </c>
      <c r="D294" s="65" t="s">
        <v>155</v>
      </c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 t="s">
        <v>362</v>
      </c>
      <c r="Z294" s="65"/>
      <c r="AA294" s="65"/>
      <c r="AB294" s="65"/>
      <c r="AC294" s="65"/>
    </row>
    <row r="295" spans="1:29" hidden="1">
      <c r="A295" s="65" t="s">
        <v>598</v>
      </c>
      <c r="B295" s="65" t="s">
        <v>153</v>
      </c>
      <c r="C295" s="65" t="s">
        <v>160</v>
      </c>
      <c r="D295" s="65" t="s">
        <v>155</v>
      </c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 t="s">
        <v>362</v>
      </c>
      <c r="Z295" s="65"/>
      <c r="AA295" s="65"/>
      <c r="AB295" s="65"/>
      <c r="AC295" s="65"/>
    </row>
    <row r="296" spans="1:29" hidden="1">
      <c r="A296" s="65" t="s">
        <v>599</v>
      </c>
      <c r="B296" s="65" t="s">
        <v>482</v>
      </c>
      <c r="C296" s="65" t="s">
        <v>483</v>
      </c>
      <c r="D296" s="65" t="s">
        <v>484</v>
      </c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 t="s">
        <v>362</v>
      </c>
      <c r="Z296" s="65"/>
      <c r="AA296" s="65"/>
      <c r="AB296" s="65"/>
      <c r="AC296" s="65"/>
    </row>
    <row r="297" spans="1:29" hidden="1">
      <c r="A297" s="65" t="s">
        <v>600</v>
      </c>
      <c r="B297" s="65" t="s">
        <v>153</v>
      </c>
      <c r="C297" s="65" t="s">
        <v>205</v>
      </c>
      <c r="D297" s="65" t="s">
        <v>206</v>
      </c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 t="s">
        <v>362</v>
      </c>
      <c r="Z297" s="65"/>
      <c r="AA297" s="65"/>
      <c r="AB297" s="65"/>
      <c r="AC297" s="65"/>
    </row>
    <row r="298" spans="1:29" hidden="1">
      <c r="A298" s="65" t="s">
        <v>601</v>
      </c>
      <c r="B298" s="65" t="s">
        <v>153</v>
      </c>
      <c r="C298" s="65" t="s">
        <v>205</v>
      </c>
      <c r="D298" s="65" t="s">
        <v>206</v>
      </c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 t="s">
        <v>362</v>
      </c>
      <c r="Z298" s="65"/>
      <c r="AA298" s="65"/>
      <c r="AB298" s="65"/>
      <c r="AC298" s="65"/>
    </row>
    <row r="299" spans="1:29" hidden="1">
      <c r="A299" s="65" t="s">
        <v>602</v>
      </c>
      <c r="B299" s="65" t="s">
        <v>153</v>
      </c>
      <c r="C299" s="65" t="s">
        <v>343</v>
      </c>
      <c r="D299" s="65" t="s">
        <v>344</v>
      </c>
      <c r="E299" s="65" t="s">
        <v>156</v>
      </c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 t="s">
        <v>362</v>
      </c>
      <c r="Z299" s="65"/>
      <c r="AA299" s="65"/>
      <c r="AB299" s="65"/>
      <c r="AC299" s="65"/>
    </row>
    <row r="300" spans="1:29" hidden="1">
      <c r="A300" s="65" t="s">
        <v>603</v>
      </c>
      <c r="B300" s="65" t="s">
        <v>153</v>
      </c>
      <c r="C300" s="65" t="s">
        <v>257</v>
      </c>
      <c r="D300" s="65" t="s">
        <v>250</v>
      </c>
      <c r="E300" s="65" t="s">
        <v>156</v>
      </c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 t="s">
        <v>362</v>
      </c>
      <c r="Z300" s="65"/>
      <c r="AA300" s="65"/>
      <c r="AB300" s="65"/>
      <c r="AC300" s="65"/>
    </row>
    <row r="301" spans="1:29" hidden="1">
      <c r="A301" s="65" t="s">
        <v>604</v>
      </c>
      <c r="B301" s="65" t="s">
        <v>153</v>
      </c>
      <c r="C301" s="65" t="s">
        <v>343</v>
      </c>
      <c r="D301" s="65" t="s">
        <v>344</v>
      </c>
      <c r="E301" s="65" t="s">
        <v>156</v>
      </c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 t="s">
        <v>362</v>
      </c>
      <c r="Z301" s="65"/>
      <c r="AA301" s="65"/>
      <c r="AB301" s="65"/>
      <c r="AC301" s="65"/>
    </row>
    <row r="302" spans="1:29" hidden="1">
      <c r="A302" s="65" t="s">
        <v>605</v>
      </c>
      <c r="B302" s="65" t="s">
        <v>153</v>
      </c>
      <c r="C302" s="65" t="s">
        <v>343</v>
      </c>
      <c r="D302" s="65" t="s">
        <v>344</v>
      </c>
      <c r="E302" s="65" t="s">
        <v>156</v>
      </c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 t="s">
        <v>362</v>
      </c>
      <c r="Z302" s="65"/>
      <c r="AA302" s="65"/>
      <c r="AB302" s="65"/>
      <c r="AC302" s="65"/>
    </row>
    <row r="303" spans="1:29" hidden="1">
      <c r="A303" s="65" t="s">
        <v>606</v>
      </c>
      <c r="B303" s="65" t="s">
        <v>153</v>
      </c>
      <c r="C303" s="65" t="s">
        <v>607</v>
      </c>
      <c r="D303" s="65" t="s">
        <v>608</v>
      </c>
      <c r="E303" s="65" t="s">
        <v>156</v>
      </c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 t="s">
        <v>362</v>
      </c>
      <c r="Z303" s="65"/>
      <c r="AA303" s="65"/>
      <c r="AB303" s="65"/>
      <c r="AC303" s="65"/>
    </row>
    <row r="304" spans="1:29" hidden="1">
      <c r="A304" s="65" t="s">
        <v>609</v>
      </c>
      <c r="B304" s="65" t="s">
        <v>153</v>
      </c>
      <c r="C304" s="65" t="s">
        <v>607</v>
      </c>
      <c r="D304" s="65" t="s">
        <v>608</v>
      </c>
      <c r="E304" s="65" t="s">
        <v>156</v>
      </c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 t="s">
        <v>362</v>
      </c>
      <c r="Z304" s="65"/>
      <c r="AA304" s="65"/>
      <c r="AB304" s="65"/>
      <c r="AC304" s="65"/>
    </row>
    <row r="305" spans="1:29" hidden="1">
      <c r="A305" s="65" t="s">
        <v>610</v>
      </c>
      <c r="B305" s="65" t="s">
        <v>153</v>
      </c>
      <c r="C305" s="65" t="s">
        <v>607</v>
      </c>
      <c r="D305" s="65" t="s">
        <v>608</v>
      </c>
      <c r="E305" s="65" t="s">
        <v>156</v>
      </c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 t="s">
        <v>362</v>
      </c>
      <c r="Z305" s="65"/>
      <c r="AA305" s="65"/>
      <c r="AB305" s="65"/>
      <c r="AC305" s="65"/>
    </row>
    <row r="306" spans="1:29" hidden="1">
      <c r="A306" s="65" t="s">
        <v>611</v>
      </c>
      <c r="B306" s="65" t="s">
        <v>153</v>
      </c>
      <c r="C306" s="65" t="s">
        <v>205</v>
      </c>
      <c r="D306" s="65" t="s">
        <v>206</v>
      </c>
      <c r="E306" s="65" t="s">
        <v>156</v>
      </c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 t="s">
        <v>362</v>
      </c>
      <c r="Z306" s="65"/>
      <c r="AA306" s="65"/>
      <c r="AB306" s="65"/>
      <c r="AC306" s="65"/>
    </row>
    <row r="307" spans="1:29" hidden="1">
      <c r="A307" s="65" t="s">
        <v>612</v>
      </c>
      <c r="B307" s="65" t="s">
        <v>153</v>
      </c>
      <c r="C307" s="65" t="s">
        <v>205</v>
      </c>
      <c r="D307" s="65" t="s">
        <v>206</v>
      </c>
      <c r="E307" s="65" t="s">
        <v>156</v>
      </c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 t="s">
        <v>362</v>
      </c>
      <c r="Z307" s="65"/>
      <c r="AA307" s="65"/>
      <c r="AB307" s="65"/>
      <c r="AC307" s="65"/>
    </row>
    <row r="308" spans="1:29" hidden="1">
      <c r="A308" s="65" t="s">
        <v>613</v>
      </c>
      <c r="B308" s="65" t="s">
        <v>153</v>
      </c>
      <c r="C308" s="65" t="s">
        <v>205</v>
      </c>
      <c r="D308" s="65" t="s">
        <v>206</v>
      </c>
      <c r="E308" s="65" t="s">
        <v>156</v>
      </c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 t="s">
        <v>362</v>
      </c>
      <c r="Z308" s="65"/>
      <c r="AA308" s="65"/>
      <c r="AB308" s="65"/>
      <c r="AC308" s="65"/>
    </row>
    <row r="309" spans="1:29" hidden="1">
      <c r="A309" s="65" t="s">
        <v>614</v>
      </c>
      <c r="B309" s="65" t="s">
        <v>153</v>
      </c>
      <c r="C309" s="65" t="s">
        <v>205</v>
      </c>
      <c r="D309" s="65" t="s">
        <v>206</v>
      </c>
      <c r="E309" s="65" t="s">
        <v>156</v>
      </c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 t="s">
        <v>362</v>
      </c>
      <c r="Z309" s="65"/>
      <c r="AA309" s="65"/>
      <c r="AB309" s="65"/>
      <c r="AC309" s="65"/>
    </row>
    <row r="310" spans="1:29" hidden="1">
      <c r="A310" s="65" t="s">
        <v>615</v>
      </c>
      <c r="B310" s="65" t="s">
        <v>153</v>
      </c>
      <c r="C310" s="65" t="s">
        <v>205</v>
      </c>
      <c r="D310" s="65" t="s">
        <v>206</v>
      </c>
      <c r="E310" s="65" t="s">
        <v>156</v>
      </c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 t="s">
        <v>362</v>
      </c>
      <c r="Z310" s="65"/>
      <c r="AA310" s="65"/>
      <c r="AB310" s="65"/>
      <c r="AC310" s="65"/>
    </row>
    <row r="311" spans="1:29" hidden="1">
      <c r="A311" s="65" t="s">
        <v>616</v>
      </c>
      <c r="B311" s="65" t="s">
        <v>153</v>
      </c>
      <c r="C311" s="65" t="s">
        <v>205</v>
      </c>
      <c r="D311" s="65" t="s">
        <v>206</v>
      </c>
      <c r="E311" s="65" t="s">
        <v>156</v>
      </c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 t="s">
        <v>362</v>
      </c>
      <c r="Z311" s="65"/>
      <c r="AA311" s="65"/>
      <c r="AB311" s="65"/>
      <c r="AC311" s="65"/>
    </row>
    <row r="312" spans="1:29" hidden="1">
      <c r="A312" s="65" t="s">
        <v>617</v>
      </c>
      <c r="B312" s="65" t="s">
        <v>153</v>
      </c>
      <c r="C312" s="65" t="s">
        <v>205</v>
      </c>
      <c r="D312" s="65" t="s">
        <v>206</v>
      </c>
      <c r="E312" s="65" t="s">
        <v>156</v>
      </c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 t="s">
        <v>362</v>
      </c>
      <c r="Z312" s="65"/>
      <c r="AA312" s="65"/>
      <c r="AB312" s="65"/>
      <c r="AC312" s="65"/>
    </row>
    <row r="313" spans="1:29" hidden="1">
      <c r="A313" s="65" t="s">
        <v>618</v>
      </c>
      <c r="B313" s="65" t="s">
        <v>153</v>
      </c>
      <c r="C313" s="65" t="s">
        <v>343</v>
      </c>
      <c r="D313" s="65" t="s">
        <v>344</v>
      </c>
      <c r="E313" s="65" t="s">
        <v>156</v>
      </c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 t="s">
        <v>362</v>
      </c>
      <c r="Z313" s="65"/>
      <c r="AA313" s="65"/>
      <c r="AB313" s="65"/>
      <c r="AC313" s="65"/>
    </row>
    <row r="314" spans="1:29" hidden="1">
      <c r="A314" s="65" t="s">
        <v>619</v>
      </c>
      <c r="B314" s="65" t="s">
        <v>153</v>
      </c>
      <c r="C314" s="65" t="s">
        <v>343</v>
      </c>
      <c r="D314" s="65" t="s">
        <v>344</v>
      </c>
      <c r="E314" s="65" t="s">
        <v>156</v>
      </c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 t="s">
        <v>362</v>
      </c>
      <c r="Z314" s="65"/>
      <c r="AA314" s="65"/>
      <c r="AB314" s="65"/>
      <c r="AC314" s="65"/>
    </row>
    <row r="315" spans="1:29" hidden="1">
      <c r="A315" s="65" t="s">
        <v>620</v>
      </c>
      <c r="B315" s="65" t="s">
        <v>153</v>
      </c>
      <c r="C315" s="65" t="s">
        <v>343</v>
      </c>
      <c r="D315" s="65" t="s">
        <v>344</v>
      </c>
      <c r="E315" s="65" t="s">
        <v>156</v>
      </c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 t="s">
        <v>362</v>
      </c>
      <c r="Z315" s="65"/>
      <c r="AA315" s="65"/>
      <c r="AB315" s="65"/>
      <c r="AC315" s="65"/>
    </row>
    <row r="316" spans="1:29" hidden="1">
      <c r="A316" s="65" t="s">
        <v>621</v>
      </c>
      <c r="B316" s="65" t="s">
        <v>153</v>
      </c>
      <c r="C316" s="65" t="s">
        <v>343</v>
      </c>
      <c r="D316" s="65" t="s">
        <v>344</v>
      </c>
      <c r="E316" s="65" t="s">
        <v>156</v>
      </c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 t="s">
        <v>362</v>
      </c>
      <c r="Z316" s="65"/>
      <c r="AA316" s="65"/>
      <c r="AB316" s="65"/>
      <c r="AC316" s="65"/>
    </row>
    <row r="317" spans="1:29" hidden="1">
      <c r="A317" s="65" t="s">
        <v>622</v>
      </c>
      <c r="B317" s="65" t="s">
        <v>153</v>
      </c>
      <c r="C317" s="65" t="s">
        <v>426</v>
      </c>
      <c r="D317" s="65" t="s">
        <v>246</v>
      </c>
      <c r="E317" s="65" t="s">
        <v>156</v>
      </c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 t="s">
        <v>362</v>
      </c>
      <c r="Z317" s="65"/>
      <c r="AA317" s="65"/>
      <c r="AB317" s="65"/>
      <c r="AC317" s="65"/>
    </row>
    <row r="318" spans="1:29" hidden="1">
      <c r="A318" s="65" t="s">
        <v>623</v>
      </c>
      <c r="B318" s="65" t="s">
        <v>153</v>
      </c>
      <c r="C318" s="65" t="s">
        <v>426</v>
      </c>
      <c r="D318" s="65" t="s">
        <v>246</v>
      </c>
      <c r="E318" s="65" t="s">
        <v>156</v>
      </c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 t="s">
        <v>362</v>
      </c>
      <c r="Z318" s="65"/>
      <c r="AA318" s="65"/>
      <c r="AB318" s="65"/>
      <c r="AC318" s="65"/>
    </row>
    <row r="319" spans="1:29" hidden="1">
      <c r="A319" s="65" t="s">
        <v>624</v>
      </c>
      <c r="B319" s="65" t="s">
        <v>153</v>
      </c>
      <c r="C319" s="65" t="s">
        <v>154</v>
      </c>
      <c r="D319" s="65" t="s">
        <v>155</v>
      </c>
      <c r="E319" s="65" t="s">
        <v>156</v>
      </c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 t="s">
        <v>362</v>
      </c>
      <c r="Z319" s="65"/>
      <c r="AA319" s="65"/>
      <c r="AB319" s="65"/>
      <c r="AC319" s="65"/>
    </row>
    <row r="320" spans="1:29" hidden="1">
      <c r="A320" s="65" t="s">
        <v>625</v>
      </c>
      <c r="B320" s="65" t="s">
        <v>153</v>
      </c>
      <c r="C320" s="65" t="s">
        <v>154</v>
      </c>
      <c r="D320" s="65" t="s">
        <v>155</v>
      </c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 t="s">
        <v>362</v>
      </c>
      <c r="Z320" s="65"/>
      <c r="AA320" s="65"/>
      <c r="AB320" s="65"/>
      <c r="AC320" s="65"/>
    </row>
    <row r="321" spans="1:29" hidden="1">
      <c r="A321" s="65" t="s">
        <v>626</v>
      </c>
      <c r="B321" s="65" t="s">
        <v>153</v>
      </c>
      <c r="C321" s="65" t="s">
        <v>154</v>
      </c>
      <c r="D321" s="65" t="s">
        <v>155</v>
      </c>
      <c r="E321" s="65" t="s">
        <v>156</v>
      </c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 t="s">
        <v>362</v>
      </c>
      <c r="Z321" s="65"/>
      <c r="AA321" s="65"/>
      <c r="AB321" s="65"/>
      <c r="AC321" s="65"/>
    </row>
    <row r="322" spans="1:29" hidden="1">
      <c r="A322" s="65" t="s">
        <v>627</v>
      </c>
      <c r="B322" s="65" t="s">
        <v>153</v>
      </c>
      <c r="C322" s="65" t="s">
        <v>426</v>
      </c>
      <c r="D322" s="65" t="s">
        <v>246</v>
      </c>
      <c r="E322" s="65" t="s">
        <v>156</v>
      </c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 t="s">
        <v>362</v>
      </c>
      <c r="Z322" s="65"/>
      <c r="AA322" s="65"/>
      <c r="AB322" s="65"/>
      <c r="AC322" s="65"/>
    </row>
    <row r="323" spans="1:29" hidden="1">
      <c r="A323" s="65" t="s">
        <v>628</v>
      </c>
      <c r="B323" s="65" t="s">
        <v>153</v>
      </c>
      <c r="C323" s="65" t="s">
        <v>426</v>
      </c>
      <c r="D323" s="65" t="s">
        <v>246</v>
      </c>
      <c r="E323" s="65" t="s">
        <v>156</v>
      </c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 t="s">
        <v>362</v>
      </c>
      <c r="Z323" s="65"/>
      <c r="AA323" s="65"/>
      <c r="AB323" s="65"/>
      <c r="AC323" s="65"/>
    </row>
    <row r="324" spans="1:29" hidden="1">
      <c r="A324" s="65" t="s">
        <v>629</v>
      </c>
      <c r="B324" s="65" t="s">
        <v>153</v>
      </c>
      <c r="C324" s="65" t="s">
        <v>426</v>
      </c>
      <c r="D324" s="65" t="s">
        <v>246</v>
      </c>
      <c r="E324" s="65" t="s">
        <v>156</v>
      </c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>
        <v>1</v>
      </c>
      <c r="U324" s="65"/>
      <c r="V324" s="65"/>
      <c r="W324" s="65"/>
      <c r="X324" s="65"/>
      <c r="Y324" s="65" t="s">
        <v>362</v>
      </c>
      <c r="Z324" s="65"/>
      <c r="AA324" s="65"/>
      <c r="AB324" s="65"/>
      <c r="AC324" s="65"/>
    </row>
    <row r="325" spans="1:29" hidden="1">
      <c r="A325" s="65" t="s">
        <v>630</v>
      </c>
      <c r="B325" s="65" t="s">
        <v>153</v>
      </c>
      <c r="C325" s="65" t="s">
        <v>426</v>
      </c>
      <c r="D325" s="65" t="s">
        <v>246</v>
      </c>
      <c r="E325" s="65" t="s">
        <v>156</v>
      </c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 t="s">
        <v>362</v>
      </c>
      <c r="Z325" s="65"/>
      <c r="AA325" s="65"/>
      <c r="AB325" s="65"/>
      <c r="AC325" s="65"/>
    </row>
    <row r="326" spans="1:29" hidden="1">
      <c r="A326" s="65" t="s">
        <v>631</v>
      </c>
      <c r="B326" s="65" t="s">
        <v>153</v>
      </c>
      <c r="C326" s="65" t="s">
        <v>343</v>
      </c>
      <c r="D326" s="65" t="s">
        <v>344</v>
      </c>
      <c r="E326" s="65" t="s">
        <v>156</v>
      </c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 t="s">
        <v>362</v>
      </c>
      <c r="Z326" s="65"/>
      <c r="AA326" s="65"/>
      <c r="AB326" s="65"/>
      <c r="AC326" s="65"/>
    </row>
    <row r="327" spans="1:29" hidden="1">
      <c r="A327" s="65" t="s">
        <v>632</v>
      </c>
      <c r="B327" s="65" t="s">
        <v>153</v>
      </c>
      <c r="C327" s="65" t="s">
        <v>343</v>
      </c>
      <c r="D327" s="65" t="s">
        <v>344</v>
      </c>
      <c r="E327" s="65" t="s">
        <v>156</v>
      </c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 t="s">
        <v>362</v>
      </c>
      <c r="Z327" s="65"/>
      <c r="AA327" s="65"/>
      <c r="AB327" s="65"/>
      <c r="AC327" s="65"/>
    </row>
    <row r="328" spans="1:29" hidden="1">
      <c r="A328" s="65" t="s">
        <v>633</v>
      </c>
      <c r="B328" s="65" t="s">
        <v>153</v>
      </c>
      <c r="C328" s="65" t="s">
        <v>426</v>
      </c>
      <c r="D328" s="65" t="s">
        <v>246</v>
      </c>
      <c r="E328" s="65" t="s">
        <v>156</v>
      </c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 t="s">
        <v>362</v>
      </c>
      <c r="Z328" s="65"/>
      <c r="AA328" s="65"/>
      <c r="AB328" s="65"/>
      <c r="AC328" s="65"/>
    </row>
    <row r="329" spans="1:29" hidden="1">
      <c r="A329" s="65" t="s">
        <v>634</v>
      </c>
      <c r="B329" s="65" t="s">
        <v>153</v>
      </c>
      <c r="C329" s="65" t="s">
        <v>245</v>
      </c>
      <c r="D329" s="65" t="s">
        <v>246</v>
      </c>
      <c r="E329" s="65" t="s">
        <v>156</v>
      </c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 t="s">
        <v>362</v>
      </c>
      <c r="Z329" s="65"/>
      <c r="AA329" s="65"/>
      <c r="AB329" s="65"/>
      <c r="AC329" s="65"/>
    </row>
    <row r="330" spans="1:29" hidden="1">
      <c r="A330" s="65" t="s">
        <v>635</v>
      </c>
      <c r="B330" s="65" t="s">
        <v>153</v>
      </c>
      <c r="C330" s="65" t="s">
        <v>163</v>
      </c>
      <c r="D330" s="65" t="s">
        <v>164</v>
      </c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 t="s">
        <v>362</v>
      </c>
      <c r="Z330" s="65"/>
      <c r="AA330" s="65"/>
      <c r="AB330" s="65"/>
      <c r="AC330" s="65"/>
    </row>
    <row r="331" spans="1:29" hidden="1">
      <c r="A331" s="65" t="s">
        <v>636</v>
      </c>
      <c r="B331" s="65" t="s">
        <v>153</v>
      </c>
      <c r="C331" s="65" t="s">
        <v>245</v>
      </c>
      <c r="D331" s="65" t="s">
        <v>246</v>
      </c>
      <c r="E331" s="65" t="s">
        <v>156</v>
      </c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 t="s">
        <v>362</v>
      </c>
      <c r="Z331" s="65"/>
      <c r="AA331" s="65"/>
      <c r="AB331" s="65"/>
      <c r="AC331" s="65"/>
    </row>
    <row r="332" spans="1:29" hidden="1">
      <c r="A332" s="65" t="s">
        <v>637</v>
      </c>
      <c r="B332" s="65" t="s">
        <v>153</v>
      </c>
      <c r="C332" s="65" t="s">
        <v>245</v>
      </c>
      <c r="D332" s="65" t="s">
        <v>246</v>
      </c>
      <c r="E332" s="65" t="s">
        <v>156</v>
      </c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>
        <v>1</v>
      </c>
      <c r="U332" s="65"/>
      <c r="V332" s="65"/>
      <c r="W332" s="65"/>
      <c r="X332" s="65"/>
      <c r="Y332" s="65" t="s">
        <v>362</v>
      </c>
      <c r="Z332" s="65"/>
      <c r="AA332" s="65"/>
      <c r="AB332" s="65"/>
      <c r="AC332" s="65"/>
    </row>
    <row r="333" spans="1:29" hidden="1">
      <c r="A333" s="65" t="s">
        <v>638</v>
      </c>
      <c r="B333" s="65" t="s">
        <v>153</v>
      </c>
      <c r="C333" s="65" t="s">
        <v>163</v>
      </c>
      <c r="D333" s="65" t="s">
        <v>164</v>
      </c>
      <c r="E333" s="65" t="s">
        <v>156</v>
      </c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 t="s">
        <v>362</v>
      </c>
      <c r="Z333" s="65"/>
      <c r="AA333" s="65"/>
      <c r="AB333" s="65"/>
      <c r="AC333" s="65"/>
    </row>
    <row r="334" spans="1:29" hidden="1">
      <c r="A334" s="65" t="s">
        <v>639</v>
      </c>
      <c r="B334" s="65" t="s">
        <v>153</v>
      </c>
      <c r="C334" s="65" t="s">
        <v>163</v>
      </c>
      <c r="D334" s="65" t="s">
        <v>164</v>
      </c>
      <c r="E334" s="65" t="s">
        <v>156</v>
      </c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 t="s">
        <v>362</v>
      </c>
      <c r="Z334" s="65"/>
      <c r="AA334" s="65"/>
      <c r="AB334" s="65"/>
      <c r="AC334" s="65"/>
    </row>
    <row r="335" spans="1:29" hidden="1">
      <c r="A335" s="65" t="s">
        <v>640</v>
      </c>
      <c r="B335" s="65" t="s">
        <v>153</v>
      </c>
      <c r="C335" s="65" t="s">
        <v>163</v>
      </c>
      <c r="D335" s="65" t="s">
        <v>164</v>
      </c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 t="s">
        <v>362</v>
      </c>
      <c r="Z335" s="65"/>
      <c r="AA335" s="65"/>
      <c r="AB335" s="65"/>
      <c r="AC335" s="65"/>
    </row>
    <row r="336" spans="1:29" hidden="1">
      <c r="A336" s="65" t="s">
        <v>641</v>
      </c>
      <c r="B336" s="65" t="s">
        <v>153</v>
      </c>
      <c r="C336" s="65" t="s">
        <v>245</v>
      </c>
      <c r="D336" s="65" t="s">
        <v>246</v>
      </c>
      <c r="E336" s="65" t="s">
        <v>156</v>
      </c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 t="s">
        <v>362</v>
      </c>
      <c r="Z336" s="65"/>
      <c r="AA336" s="65"/>
      <c r="AB336" s="65"/>
      <c r="AC336" s="65"/>
    </row>
    <row r="337" spans="1:29" hidden="1">
      <c r="A337" s="65" t="s">
        <v>642</v>
      </c>
      <c r="B337" s="65" t="s">
        <v>153</v>
      </c>
      <c r="C337" s="65" t="s">
        <v>245</v>
      </c>
      <c r="D337" s="65" t="s">
        <v>246</v>
      </c>
      <c r="E337" s="65" t="s">
        <v>156</v>
      </c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 t="s">
        <v>362</v>
      </c>
      <c r="Z337" s="65"/>
      <c r="AA337" s="65"/>
      <c r="AB337" s="65"/>
      <c r="AC337" s="65"/>
    </row>
    <row r="338" spans="1:29" hidden="1">
      <c r="A338" s="65" t="s">
        <v>643</v>
      </c>
      <c r="B338" s="65" t="s">
        <v>153</v>
      </c>
      <c r="C338" s="65" t="s">
        <v>245</v>
      </c>
      <c r="D338" s="65" t="s">
        <v>246</v>
      </c>
      <c r="E338" s="65" t="s">
        <v>156</v>
      </c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 t="s">
        <v>362</v>
      </c>
      <c r="Z338" s="65"/>
      <c r="AA338" s="65"/>
      <c r="AB338" s="65"/>
      <c r="AC338" s="65"/>
    </row>
    <row r="339" spans="1:29" hidden="1">
      <c r="A339" s="65" t="s">
        <v>644</v>
      </c>
      <c r="B339" s="65" t="s">
        <v>153</v>
      </c>
      <c r="C339" s="65" t="s">
        <v>245</v>
      </c>
      <c r="D339" s="65" t="s">
        <v>246</v>
      </c>
      <c r="E339" s="65" t="s">
        <v>156</v>
      </c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 t="s">
        <v>362</v>
      </c>
      <c r="Z339" s="65"/>
      <c r="AA339" s="65"/>
      <c r="AB339" s="65"/>
      <c r="AC339" s="65"/>
    </row>
    <row r="340" spans="1:29" hidden="1">
      <c r="A340" s="65" t="s">
        <v>645</v>
      </c>
      <c r="B340" s="65" t="s">
        <v>153</v>
      </c>
      <c r="C340" s="65" t="s">
        <v>245</v>
      </c>
      <c r="D340" s="65" t="s">
        <v>246</v>
      </c>
      <c r="E340" s="65" t="s">
        <v>156</v>
      </c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 t="s">
        <v>362</v>
      </c>
      <c r="Z340" s="65"/>
      <c r="AA340" s="65"/>
      <c r="AB340" s="65"/>
      <c r="AC340" s="65"/>
    </row>
    <row r="341" spans="1:29" hidden="1">
      <c r="A341" s="65" t="s">
        <v>646</v>
      </c>
      <c r="B341" s="65" t="s">
        <v>153</v>
      </c>
      <c r="C341" s="65" t="s">
        <v>245</v>
      </c>
      <c r="D341" s="65" t="s">
        <v>246</v>
      </c>
      <c r="E341" s="65" t="s">
        <v>156</v>
      </c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 t="s">
        <v>362</v>
      </c>
      <c r="Z341" s="65"/>
      <c r="AA341" s="65"/>
      <c r="AB341" s="65"/>
      <c r="AC341" s="65"/>
    </row>
    <row r="342" spans="1:29" hidden="1">
      <c r="A342" s="65" t="s">
        <v>647</v>
      </c>
      <c r="B342" s="65" t="s">
        <v>153</v>
      </c>
      <c r="C342" s="65" t="s">
        <v>245</v>
      </c>
      <c r="D342" s="65" t="s">
        <v>246</v>
      </c>
      <c r="E342" s="65" t="s">
        <v>156</v>
      </c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 t="s">
        <v>362</v>
      </c>
      <c r="Z342" s="65"/>
      <c r="AA342" s="65"/>
      <c r="AB342" s="65"/>
      <c r="AC342" s="65"/>
    </row>
    <row r="343" spans="1:29" hidden="1">
      <c r="A343" s="65" t="s">
        <v>648</v>
      </c>
      <c r="B343" s="65" t="s">
        <v>153</v>
      </c>
      <c r="C343" s="65" t="s">
        <v>245</v>
      </c>
      <c r="D343" s="65" t="s">
        <v>246</v>
      </c>
      <c r="E343" s="65" t="s">
        <v>156</v>
      </c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 t="s">
        <v>362</v>
      </c>
      <c r="Z343" s="65"/>
      <c r="AA343" s="65"/>
      <c r="AB343" s="65"/>
      <c r="AC343" s="65"/>
    </row>
    <row r="344" spans="1:29" hidden="1">
      <c r="A344" s="65" t="s">
        <v>649</v>
      </c>
      <c r="B344" s="65" t="s">
        <v>153</v>
      </c>
      <c r="C344" s="65" t="s">
        <v>343</v>
      </c>
      <c r="D344" s="65" t="s">
        <v>344</v>
      </c>
      <c r="E344" s="65" t="s">
        <v>156</v>
      </c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 t="s">
        <v>362</v>
      </c>
      <c r="Z344" s="65"/>
      <c r="AA344" s="65"/>
      <c r="AB344" s="65"/>
      <c r="AC344" s="65"/>
    </row>
    <row r="345" spans="1:29" hidden="1">
      <c r="A345" s="65" t="s">
        <v>650</v>
      </c>
      <c r="B345" s="65" t="s">
        <v>153</v>
      </c>
      <c r="C345" s="65" t="s">
        <v>343</v>
      </c>
      <c r="D345" s="65" t="s">
        <v>344</v>
      </c>
      <c r="E345" s="65" t="s">
        <v>156</v>
      </c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 t="s">
        <v>362</v>
      </c>
      <c r="Z345" s="65"/>
      <c r="AA345" s="65"/>
      <c r="AB345" s="65"/>
      <c r="AC345" s="65"/>
    </row>
    <row r="346" spans="1:29" hidden="1">
      <c r="A346" s="65" t="s">
        <v>651</v>
      </c>
      <c r="B346" s="65" t="s">
        <v>153</v>
      </c>
      <c r="C346" s="65" t="s">
        <v>245</v>
      </c>
      <c r="D346" s="65" t="s">
        <v>246</v>
      </c>
      <c r="E346" s="65" t="s">
        <v>156</v>
      </c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 t="s">
        <v>362</v>
      </c>
      <c r="Z346" s="65"/>
      <c r="AA346" s="65"/>
      <c r="AB346" s="65"/>
      <c r="AC346" s="65"/>
    </row>
    <row r="347" spans="1:29" hidden="1">
      <c r="A347" s="65" t="s">
        <v>652</v>
      </c>
      <c r="B347" s="65" t="s">
        <v>153</v>
      </c>
      <c r="C347" s="65" t="s">
        <v>343</v>
      </c>
      <c r="D347" s="65" t="s">
        <v>344</v>
      </c>
      <c r="E347" s="65" t="s">
        <v>156</v>
      </c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 t="s">
        <v>362</v>
      </c>
      <c r="Z347" s="65"/>
      <c r="AA347" s="65"/>
      <c r="AB347" s="65"/>
      <c r="AC347" s="65"/>
    </row>
    <row r="348" spans="1:29" hidden="1">
      <c r="A348" s="65" t="s">
        <v>653</v>
      </c>
      <c r="B348" s="65" t="s">
        <v>153</v>
      </c>
      <c r="C348" s="65" t="s">
        <v>167</v>
      </c>
      <c r="D348" s="65" t="s">
        <v>168</v>
      </c>
      <c r="E348" s="65" t="s">
        <v>156</v>
      </c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 t="s">
        <v>362</v>
      </c>
      <c r="Z348" s="65"/>
      <c r="AA348" s="65"/>
      <c r="AB348" s="65"/>
      <c r="AC348" s="65"/>
    </row>
    <row r="349" spans="1:29" hidden="1">
      <c r="A349" s="65" t="s">
        <v>654</v>
      </c>
      <c r="B349" s="65" t="s">
        <v>153</v>
      </c>
      <c r="C349" s="65" t="s">
        <v>167</v>
      </c>
      <c r="D349" s="65" t="s">
        <v>168</v>
      </c>
      <c r="E349" s="65" t="s">
        <v>156</v>
      </c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 t="s">
        <v>362</v>
      </c>
      <c r="Z349" s="65"/>
      <c r="AA349" s="65"/>
      <c r="AB349" s="65"/>
      <c r="AC349" s="65"/>
    </row>
    <row r="350" spans="1:29" hidden="1">
      <c r="A350" s="65" t="s">
        <v>655</v>
      </c>
      <c r="B350" s="65" t="s">
        <v>153</v>
      </c>
      <c r="C350" s="65" t="s">
        <v>167</v>
      </c>
      <c r="D350" s="65" t="s">
        <v>168</v>
      </c>
      <c r="E350" s="65" t="s">
        <v>156</v>
      </c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 t="s">
        <v>362</v>
      </c>
      <c r="Z350" s="65"/>
      <c r="AA350" s="65"/>
      <c r="AB350" s="65"/>
      <c r="AC350" s="65"/>
    </row>
    <row r="351" spans="1:29" hidden="1">
      <c r="A351" s="65" t="s">
        <v>656</v>
      </c>
      <c r="B351" s="65" t="s">
        <v>153</v>
      </c>
      <c r="C351" s="65" t="s">
        <v>343</v>
      </c>
      <c r="D351" s="65" t="s">
        <v>344</v>
      </c>
      <c r="E351" s="65" t="s">
        <v>156</v>
      </c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 t="s">
        <v>362</v>
      </c>
      <c r="Z351" s="65"/>
      <c r="AA351" s="65"/>
      <c r="AB351" s="65"/>
      <c r="AC351" s="65"/>
    </row>
    <row r="352" spans="1:29" hidden="1">
      <c r="A352" s="65" t="s">
        <v>657</v>
      </c>
      <c r="B352" s="65" t="s">
        <v>153</v>
      </c>
      <c r="C352" s="65" t="s">
        <v>167</v>
      </c>
      <c r="D352" s="65" t="s">
        <v>168</v>
      </c>
      <c r="E352" s="65" t="s">
        <v>156</v>
      </c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 t="s">
        <v>362</v>
      </c>
      <c r="Z352" s="65"/>
      <c r="AA352" s="65"/>
      <c r="AB352" s="65"/>
      <c r="AC352" s="65"/>
    </row>
    <row r="353" spans="1:29" hidden="1">
      <c r="A353" s="65" t="s">
        <v>658</v>
      </c>
      <c r="B353" s="65" t="s">
        <v>153</v>
      </c>
      <c r="C353" s="65" t="s">
        <v>167</v>
      </c>
      <c r="D353" s="65" t="s">
        <v>168</v>
      </c>
      <c r="E353" s="65" t="s">
        <v>156</v>
      </c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 t="s">
        <v>362</v>
      </c>
      <c r="Z353" s="65"/>
      <c r="AA353" s="65"/>
      <c r="AB353" s="65"/>
      <c r="AC353" s="65"/>
    </row>
    <row r="354" spans="1:29" hidden="1">
      <c r="A354" s="65" t="s">
        <v>659</v>
      </c>
      <c r="B354" s="65" t="s">
        <v>153</v>
      </c>
      <c r="C354" s="65" t="s">
        <v>167</v>
      </c>
      <c r="D354" s="65" t="s">
        <v>168</v>
      </c>
      <c r="E354" s="65" t="s">
        <v>156</v>
      </c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 t="s">
        <v>362</v>
      </c>
      <c r="Z354" s="65"/>
      <c r="AA354" s="65"/>
      <c r="AB354" s="65"/>
      <c r="AC354" s="65"/>
    </row>
    <row r="355" spans="1:29" hidden="1">
      <c r="A355" s="65" t="s">
        <v>660</v>
      </c>
      <c r="B355" s="65" t="s">
        <v>153</v>
      </c>
      <c r="C355" s="65" t="s">
        <v>167</v>
      </c>
      <c r="D355" s="65" t="s">
        <v>168</v>
      </c>
      <c r="E355" s="65" t="s">
        <v>156</v>
      </c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 t="s">
        <v>362</v>
      </c>
      <c r="Z355" s="65"/>
      <c r="AA355" s="65"/>
      <c r="AB355" s="65"/>
      <c r="AC355" s="65"/>
    </row>
    <row r="356" spans="1:29" hidden="1">
      <c r="A356" s="65" t="s">
        <v>661</v>
      </c>
      <c r="B356" s="65" t="s">
        <v>153</v>
      </c>
      <c r="C356" s="65" t="s">
        <v>167</v>
      </c>
      <c r="D356" s="65" t="s">
        <v>168</v>
      </c>
      <c r="E356" s="65" t="s">
        <v>156</v>
      </c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 t="s">
        <v>362</v>
      </c>
      <c r="Z356" s="65"/>
      <c r="AA356" s="65"/>
      <c r="AB356" s="65"/>
      <c r="AC356" s="65"/>
    </row>
    <row r="357" spans="1:29" hidden="1">
      <c r="A357" s="65" t="s">
        <v>662</v>
      </c>
      <c r="B357" s="65" t="s">
        <v>153</v>
      </c>
      <c r="C357" s="65" t="s">
        <v>167</v>
      </c>
      <c r="D357" s="65" t="s">
        <v>168</v>
      </c>
      <c r="E357" s="65" t="s">
        <v>156</v>
      </c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 t="s">
        <v>362</v>
      </c>
      <c r="Z357" s="65"/>
      <c r="AA357" s="65"/>
      <c r="AB357" s="65"/>
      <c r="AC357" s="65"/>
    </row>
    <row r="358" spans="1:29" hidden="1">
      <c r="A358" s="65" t="s">
        <v>663</v>
      </c>
      <c r="B358" s="65" t="s">
        <v>153</v>
      </c>
      <c r="C358" s="65" t="s">
        <v>167</v>
      </c>
      <c r="D358" s="65" t="s">
        <v>168</v>
      </c>
      <c r="E358" s="65" t="s">
        <v>156</v>
      </c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 t="s">
        <v>362</v>
      </c>
      <c r="Z358" s="65"/>
      <c r="AA358" s="65"/>
      <c r="AB358" s="65"/>
      <c r="AC358" s="65"/>
    </row>
    <row r="359" spans="1:29" hidden="1">
      <c r="A359" s="65" t="s">
        <v>664</v>
      </c>
      <c r="B359" s="65" t="s">
        <v>153</v>
      </c>
      <c r="C359" s="65" t="s">
        <v>167</v>
      </c>
      <c r="D359" s="65" t="s">
        <v>168</v>
      </c>
      <c r="E359" s="65" t="s">
        <v>156</v>
      </c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 t="s">
        <v>362</v>
      </c>
      <c r="Z359" s="65"/>
      <c r="AA359" s="65"/>
      <c r="AB359" s="65"/>
      <c r="AC359" s="65"/>
    </row>
    <row r="360" spans="1:29" hidden="1">
      <c r="A360" s="65" t="s">
        <v>665</v>
      </c>
      <c r="B360" s="65" t="s">
        <v>153</v>
      </c>
      <c r="C360" s="65" t="s">
        <v>167</v>
      </c>
      <c r="D360" s="65" t="s">
        <v>168</v>
      </c>
      <c r="E360" s="65" t="s">
        <v>156</v>
      </c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 t="s">
        <v>362</v>
      </c>
      <c r="Z360" s="65"/>
      <c r="AA360" s="65"/>
      <c r="AB360" s="65"/>
      <c r="AC360" s="65"/>
    </row>
    <row r="361" spans="1:29" hidden="1">
      <c r="A361" s="65" t="s">
        <v>666</v>
      </c>
      <c r="B361" s="65" t="s">
        <v>153</v>
      </c>
      <c r="C361" s="65" t="s">
        <v>167</v>
      </c>
      <c r="D361" s="65" t="s">
        <v>168</v>
      </c>
      <c r="E361" s="65" t="s">
        <v>156</v>
      </c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 t="s">
        <v>362</v>
      </c>
      <c r="Z361" s="65"/>
      <c r="AA361" s="65"/>
      <c r="AB361" s="65"/>
      <c r="AC361" s="65"/>
    </row>
    <row r="362" spans="1:29" hidden="1">
      <c r="A362" s="65" t="s">
        <v>667</v>
      </c>
      <c r="B362" s="65" t="s">
        <v>153</v>
      </c>
      <c r="C362" s="65" t="s">
        <v>167</v>
      </c>
      <c r="D362" s="65" t="s">
        <v>168</v>
      </c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 t="s">
        <v>362</v>
      </c>
      <c r="Z362" s="65"/>
      <c r="AA362" s="65"/>
      <c r="AB362" s="65"/>
      <c r="AC362" s="65"/>
    </row>
    <row r="363" spans="1:29" hidden="1">
      <c r="A363" s="65" t="s">
        <v>668</v>
      </c>
      <c r="B363" s="65" t="s">
        <v>153</v>
      </c>
      <c r="C363" s="65" t="s">
        <v>167</v>
      </c>
      <c r="D363" s="65" t="s">
        <v>168</v>
      </c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 t="s">
        <v>362</v>
      </c>
      <c r="Z363" s="65"/>
      <c r="AA363" s="65"/>
      <c r="AB363" s="65"/>
      <c r="AC363" s="65"/>
    </row>
    <row r="364" spans="1:29" hidden="1">
      <c r="A364" s="65" t="s">
        <v>669</v>
      </c>
      <c r="B364" s="65" t="s">
        <v>153</v>
      </c>
      <c r="C364" s="65" t="s">
        <v>167</v>
      </c>
      <c r="D364" s="65" t="s">
        <v>168</v>
      </c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 t="s">
        <v>362</v>
      </c>
      <c r="Z364" s="65"/>
      <c r="AA364" s="65"/>
      <c r="AB364" s="65"/>
      <c r="AC364" s="65"/>
    </row>
    <row r="365" spans="1:29" hidden="1">
      <c r="A365" s="65" t="s">
        <v>670</v>
      </c>
      <c r="B365" s="65" t="s">
        <v>153</v>
      </c>
      <c r="C365" s="65" t="s">
        <v>343</v>
      </c>
      <c r="D365" s="65" t="s">
        <v>344</v>
      </c>
      <c r="E365" s="65" t="s">
        <v>156</v>
      </c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 t="s">
        <v>362</v>
      </c>
      <c r="Z365" s="65"/>
      <c r="AA365" s="65"/>
      <c r="AB365" s="65"/>
      <c r="AC365" s="65"/>
    </row>
    <row r="366" spans="1:29" hidden="1">
      <c r="A366" s="65" t="s">
        <v>671</v>
      </c>
      <c r="B366" s="65" t="s">
        <v>153</v>
      </c>
      <c r="C366" s="65" t="s">
        <v>343</v>
      </c>
      <c r="D366" s="65" t="s">
        <v>344</v>
      </c>
      <c r="E366" s="65" t="s">
        <v>156</v>
      </c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 t="s">
        <v>362</v>
      </c>
      <c r="Z366" s="65"/>
      <c r="AA366" s="65"/>
      <c r="AB366" s="65"/>
      <c r="AC366" s="65"/>
    </row>
    <row r="367" spans="1:29" hidden="1">
      <c r="A367" s="65" t="s">
        <v>672</v>
      </c>
      <c r="B367" s="65" t="s">
        <v>153</v>
      </c>
      <c r="C367" s="65" t="s">
        <v>160</v>
      </c>
      <c r="D367" s="65" t="s">
        <v>155</v>
      </c>
      <c r="E367" s="65" t="s">
        <v>156</v>
      </c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 t="s">
        <v>362</v>
      </c>
      <c r="Z367" s="65"/>
      <c r="AA367" s="65"/>
      <c r="AB367" s="65"/>
      <c r="AC367" s="65"/>
    </row>
    <row r="368" spans="1:29" hidden="1">
      <c r="A368" s="65" t="s">
        <v>673</v>
      </c>
      <c r="B368" s="65" t="s">
        <v>153</v>
      </c>
      <c r="C368" s="65" t="s">
        <v>160</v>
      </c>
      <c r="D368" s="65" t="s">
        <v>155</v>
      </c>
      <c r="E368" s="65" t="s">
        <v>156</v>
      </c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 t="s">
        <v>362</v>
      </c>
      <c r="Z368" s="65"/>
      <c r="AA368" s="65"/>
      <c r="AB368" s="65"/>
      <c r="AC368" s="65"/>
    </row>
    <row r="369" spans="1:29" hidden="1">
      <c r="A369" s="65" t="s">
        <v>674</v>
      </c>
      <c r="B369" s="65" t="s">
        <v>153</v>
      </c>
      <c r="C369" s="65" t="s">
        <v>160</v>
      </c>
      <c r="D369" s="65" t="s">
        <v>155</v>
      </c>
      <c r="E369" s="65" t="s">
        <v>156</v>
      </c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 t="s">
        <v>362</v>
      </c>
      <c r="Z369" s="65"/>
      <c r="AA369" s="65"/>
      <c r="AB369" s="65"/>
      <c r="AC369" s="65"/>
    </row>
    <row r="370" spans="1:29" hidden="1">
      <c r="A370" s="65" t="s">
        <v>675</v>
      </c>
      <c r="B370" s="65" t="s">
        <v>153</v>
      </c>
      <c r="C370" s="65" t="s">
        <v>160</v>
      </c>
      <c r="D370" s="65" t="s">
        <v>155</v>
      </c>
      <c r="E370" s="65" t="s">
        <v>156</v>
      </c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 t="s">
        <v>362</v>
      </c>
      <c r="Z370" s="65"/>
      <c r="AA370" s="65"/>
      <c r="AB370" s="65"/>
      <c r="AC370" s="65"/>
    </row>
    <row r="371" spans="1:29" hidden="1">
      <c r="A371" s="65" t="s">
        <v>676</v>
      </c>
      <c r="B371" s="65" t="s">
        <v>153</v>
      </c>
      <c r="C371" s="65" t="s">
        <v>160</v>
      </c>
      <c r="D371" s="65" t="s">
        <v>155</v>
      </c>
      <c r="E371" s="65" t="s">
        <v>156</v>
      </c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 t="s">
        <v>362</v>
      </c>
      <c r="Z371" s="65"/>
      <c r="AA371" s="65"/>
      <c r="AB371" s="65"/>
      <c r="AC371" s="65"/>
    </row>
    <row r="372" spans="1:29" hidden="1">
      <c r="A372" s="65" t="s">
        <v>677</v>
      </c>
      <c r="B372" s="65" t="s">
        <v>153</v>
      </c>
      <c r="C372" s="65" t="s">
        <v>160</v>
      </c>
      <c r="D372" s="65" t="s">
        <v>155</v>
      </c>
      <c r="E372" s="65" t="s">
        <v>156</v>
      </c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 t="s">
        <v>362</v>
      </c>
      <c r="Z372" s="65"/>
      <c r="AA372" s="65"/>
      <c r="AB372" s="65"/>
      <c r="AC372" s="65"/>
    </row>
    <row r="373" spans="1:29" hidden="1">
      <c r="A373" s="65" t="s">
        <v>678</v>
      </c>
      <c r="B373" s="65" t="s">
        <v>153</v>
      </c>
      <c r="C373" s="65" t="s">
        <v>160</v>
      </c>
      <c r="D373" s="65" t="s">
        <v>155</v>
      </c>
      <c r="E373" s="65" t="s">
        <v>156</v>
      </c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 t="s">
        <v>362</v>
      </c>
      <c r="Z373" s="65"/>
      <c r="AA373" s="65"/>
      <c r="AB373" s="65"/>
      <c r="AC373" s="65"/>
    </row>
    <row r="374" spans="1:29" hidden="1">
      <c r="A374" s="65" t="s">
        <v>679</v>
      </c>
      <c r="B374" s="65" t="s">
        <v>153</v>
      </c>
      <c r="C374" s="65" t="s">
        <v>343</v>
      </c>
      <c r="D374" s="65" t="s">
        <v>344</v>
      </c>
      <c r="E374" s="65" t="s">
        <v>156</v>
      </c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 t="s">
        <v>362</v>
      </c>
      <c r="Z374" s="65"/>
      <c r="AA374" s="65"/>
      <c r="AB374" s="65"/>
      <c r="AC374" s="65"/>
    </row>
    <row r="375" spans="1:29" hidden="1">
      <c r="A375" s="65" t="s">
        <v>680</v>
      </c>
      <c r="B375" s="65" t="s">
        <v>153</v>
      </c>
      <c r="C375" s="65" t="s">
        <v>167</v>
      </c>
      <c r="D375" s="65" t="s">
        <v>168</v>
      </c>
      <c r="E375" s="65" t="s">
        <v>156</v>
      </c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 t="s">
        <v>362</v>
      </c>
      <c r="Z375" s="65"/>
      <c r="AA375" s="65"/>
      <c r="AB375" s="65"/>
      <c r="AC375" s="65"/>
    </row>
    <row r="376" spans="1:29" hidden="1">
      <c r="A376" s="65" t="s">
        <v>681</v>
      </c>
      <c r="B376" s="65" t="s">
        <v>153</v>
      </c>
      <c r="C376" s="65" t="s">
        <v>318</v>
      </c>
      <c r="D376" s="65" t="s">
        <v>319</v>
      </c>
      <c r="E376" s="65" t="s">
        <v>156</v>
      </c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 t="s">
        <v>362</v>
      </c>
      <c r="Z376" s="65"/>
      <c r="AA376" s="65"/>
      <c r="AB376" s="65"/>
      <c r="AC376" s="65"/>
    </row>
    <row r="377" spans="1:29" hidden="1">
      <c r="A377" s="65" t="s">
        <v>682</v>
      </c>
      <c r="B377" s="65" t="s">
        <v>153</v>
      </c>
      <c r="C377" s="65" t="s">
        <v>318</v>
      </c>
      <c r="D377" s="65" t="s">
        <v>319</v>
      </c>
      <c r="E377" s="65" t="s">
        <v>156</v>
      </c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 t="s">
        <v>362</v>
      </c>
      <c r="Z377" s="65"/>
      <c r="AA377" s="65"/>
      <c r="AB377" s="65"/>
      <c r="AC377" s="65"/>
    </row>
    <row r="378" spans="1:29" hidden="1">
      <c r="A378" s="65" t="s">
        <v>683</v>
      </c>
      <c r="B378" s="65" t="s">
        <v>153</v>
      </c>
      <c r="C378" s="65" t="s">
        <v>318</v>
      </c>
      <c r="D378" s="65" t="s">
        <v>319</v>
      </c>
      <c r="E378" s="65" t="s">
        <v>156</v>
      </c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 t="s">
        <v>362</v>
      </c>
      <c r="Z378" s="65"/>
      <c r="AA378" s="65"/>
      <c r="AB378" s="65"/>
      <c r="AC378" s="65"/>
    </row>
    <row r="379" spans="1:29" hidden="1">
      <c r="A379" s="65" t="s">
        <v>684</v>
      </c>
      <c r="B379" s="65" t="s">
        <v>153</v>
      </c>
      <c r="C379" s="65" t="s">
        <v>343</v>
      </c>
      <c r="D379" s="65" t="s">
        <v>344</v>
      </c>
      <c r="E379" s="65" t="s">
        <v>156</v>
      </c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 t="s">
        <v>362</v>
      </c>
      <c r="Z379" s="65"/>
      <c r="AA379" s="65"/>
      <c r="AB379" s="65"/>
      <c r="AC379" s="65"/>
    </row>
    <row r="380" spans="1:29" hidden="1">
      <c r="A380" s="65" t="s">
        <v>685</v>
      </c>
      <c r="B380" s="65" t="s">
        <v>153</v>
      </c>
      <c r="C380" s="65" t="s">
        <v>588</v>
      </c>
      <c r="D380" s="65" t="s">
        <v>589</v>
      </c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 t="s">
        <v>362</v>
      </c>
      <c r="Z380" s="65"/>
      <c r="AA380" s="65"/>
      <c r="AB380" s="65"/>
      <c r="AC380" s="65"/>
    </row>
    <row r="381" spans="1:29" hidden="1">
      <c r="A381" s="65" t="s">
        <v>686</v>
      </c>
      <c r="B381" s="65" t="s">
        <v>153</v>
      </c>
      <c r="C381" s="65" t="s">
        <v>588</v>
      </c>
      <c r="D381" s="65" t="s">
        <v>589</v>
      </c>
      <c r="E381" s="65" t="s">
        <v>156</v>
      </c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 t="s">
        <v>362</v>
      </c>
      <c r="Z381" s="65"/>
      <c r="AA381" s="65"/>
      <c r="AB381" s="65"/>
      <c r="AC381" s="65"/>
    </row>
    <row r="382" spans="1:29" hidden="1">
      <c r="A382" s="65" t="s">
        <v>687</v>
      </c>
      <c r="B382" s="65" t="s">
        <v>153</v>
      </c>
      <c r="C382" s="65" t="s">
        <v>588</v>
      </c>
      <c r="D382" s="65" t="s">
        <v>589</v>
      </c>
      <c r="E382" s="65" t="s">
        <v>156</v>
      </c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 t="s">
        <v>362</v>
      </c>
      <c r="Z382" s="65"/>
      <c r="AA382" s="65"/>
      <c r="AB382" s="65"/>
      <c r="AC382" s="65"/>
    </row>
    <row r="383" spans="1:29" hidden="1">
      <c r="A383" s="65" t="s">
        <v>688</v>
      </c>
      <c r="B383" s="65" t="s">
        <v>153</v>
      </c>
      <c r="C383" s="65" t="s">
        <v>588</v>
      </c>
      <c r="D383" s="65" t="s">
        <v>589</v>
      </c>
      <c r="E383" s="65" t="s">
        <v>156</v>
      </c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 t="s">
        <v>362</v>
      </c>
      <c r="Z383" s="65"/>
      <c r="AA383" s="65"/>
      <c r="AB383" s="65"/>
      <c r="AC383" s="65"/>
    </row>
    <row r="384" spans="1:29" hidden="1">
      <c r="A384" s="65" t="s">
        <v>689</v>
      </c>
      <c r="B384" s="65" t="s">
        <v>153</v>
      </c>
      <c r="C384" s="65" t="s">
        <v>588</v>
      </c>
      <c r="D384" s="65" t="s">
        <v>589</v>
      </c>
      <c r="E384" s="65" t="s">
        <v>156</v>
      </c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 t="s">
        <v>362</v>
      </c>
      <c r="Z384" s="65"/>
      <c r="AA384" s="65"/>
      <c r="AB384" s="65"/>
      <c r="AC384" s="65"/>
    </row>
    <row r="385" spans="1:29" hidden="1">
      <c r="A385" s="65" t="s">
        <v>690</v>
      </c>
      <c r="B385" s="65" t="s">
        <v>153</v>
      </c>
      <c r="C385" s="65" t="s">
        <v>588</v>
      </c>
      <c r="D385" s="65" t="s">
        <v>589</v>
      </c>
      <c r="E385" s="65" t="s">
        <v>156</v>
      </c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 t="s">
        <v>362</v>
      </c>
      <c r="Z385" s="65"/>
      <c r="AA385" s="65"/>
      <c r="AB385" s="65"/>
      <c r="AC385" s="65"/>
    </row>
    <row r="386" spans="1:29" hidden="1">
      <c r="A386" s="60" t="s">
        <v>691</v>
      </c>
      <c r="B386" s="60"/>
      <c r="C386" s="60"/>
      <c r="D386" s="60"/>
      <c r="E386" s="60"/>
      <c r="F386" s="60" t="s">
        <v>692</v>
      </c>
      <c r="G386" s="60">
        <v>23</v>
      </c>
      <c r="H386" s="60" t="s">
        <v>693</v>
      </c>
      <c r="I386" s="60">
        <v>447</v>
      </c>
      <c r="J386" s="60">
        <v>-103</v>
      </c>
      <c r="K386" s="60" t="s">
        <v>694</v>
      </c>
      <c r="L386" s="60"/>
      <c r="M386" s="60">
        <v>-703</v>
      </c>
      <c r="N386" s="106" t="s">
        <v>695</v>
      </c>
      <c r="O386" s="106" t="s">
        <v>696</v>
      </c>
      <c r="P386" s="106" t="s">
        <v>697</v>
      </c>
      <c r="Q386" s="60">
        <v>-747</v>
      </c>
      <c r="R386" s="106" t="s">
        <v>698</v>
      </c>
      <c r="S386" s="106" t="s">
        <v>699</v>
      </c>
      <c r="T386" s="106" t="s">
        <v>700</v>
      </c>
      <c r="U386" s="60">
        <v>-763</v>
      </c>
      <c r="V386" s="106" t="s">
        <v>701</v>
      </c>
      <c r="W386" s="106" t="s">
        <v>702</v>
      </c>
      <c r="X386" s="106" t="s">
        <v>703</v>
      </c>
      <c r="Y386" s="60"/>
      <c r="Z386" s="60" t="s">
        <v>704</v>
      </c>
      <c r="AA386" s="79">
        <v>9619288</v>
      </c>
      <c r="AB386" s="65"/>
      <c r="AC386" s="65"/>
    </row>
    <row r="388" spans="1:29">
      <c r="A388" t="s">
        <v>705</v>
      </c>
    </row>
    <row r="389" spans="1:29">
      <c r="F389" s="78"/>
    </row>
    <row r="391" spans="1:29">
      <c r="A391" s="97">
        <f>SUMIF(O:O,"0",F:F)+SUMIF(O:O,"",F:F)</f>
        <v>33</v>
      </c>
    </row>
  </sheetData>
  <autoFilter ref="A1:AA386" xr:uid="{0535C129-811A-4754-821F-263B91FF88C8}">
    <filterColumn colId="5">
      <filters>
        <filter val="1"/>
        <filter val="10"/>
        <filter val="2"/>
        <filter val="3"/>
        <filter val="4"/>
        <filter val="8"/>
      </filters>
    </filterColumn>
    <filterColumn colId="14">
      <filters blank="1"/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A0662-40EF-43FD-BCE8-65EBA0C9E123}">
  <sheetPr>
    <tabColor rgb="FF00B050"/>
  </sheetPr>
  <dimension ref="A1:S168"/>
  <sheetViews>
    <sheetView topLeftCell="A134" workbookViewId="0">
      <selection activeCell="H147" sqref="H147"/>
    </sheetView>
  </sheetViews>
  <sheetFormatPr defaultRowHeight="15"/>
  <cols>
    <col min="1" max="1" width="14.28515625" bestFit="1" customWidth="1"/>
    <col min="2" max="2" width="11" bestFit="1" customWidth="1"/>
    <col min="3" max="3" width="18.5703125" bestFit="1" customWidth="1"/>
    <col min="4" max="4" width="12.5703125" bestFit="1" customWidth="1"/>
    <col min="5" max="5" width="13.42578125" bestFit="1" customWidth="1"/>
    <col min="6" max="6" width="20.7109375" bestFit="1" customWidth="1"/>
    <col min="7" max="7" width="16.85546875" bestFit="1" customWidth="1"/>
    <col min="8" max="8" width="11" bestFit="1" customWidth="1"/>
    <col min="9" max="9" width="8.42578125" bestFit="1" customWidth="1"/>
    <col min="10" max="10" width="27.85546875" bestFit="1" customWidth="1"/>
    <col min="11" max="11" width="13.5703125" bestFit="1" customWidth="1"/>
  </cols>
  <sheetData>
    <row r="1" spans="1:19">
      <c r="A1" s="88" t="s">
        <v>706</v>
      </c>
      <c r="B1" s="88" t="s">
        <v>129</v>
      </c>
      <c r="C1" s="88" t="s">
        <v>125</v>
      </c>
      <c r="D1" s="88" t="s">
        <v>707</v>
      </c>
      <c r="E1" s="88" t="s">
        <v>708</v>
      </c>
      <c r="F1" s="88" t="s">
        <v>709</v>
      </c>
      <c r="G1" s="89" t="s">
        <v>710</v>
      </c>
      <c r="H1" s="89"/>
      <c r="I1" s="89" t="s">
        <v>711</v>
      </c>
    </row>
    <row r="2" spans="1:19">
      <c r="A2" s="65"/>
      <c r="B2" s="65"/>
      <c r="C2" s="65"/>
      <c r="D2" s="65"/>
      <c r="E2" s="65"/>
      <c r="F2" s="65"/>
      <c r="G2" s="89"/>
      <c r="H2" s="89"/>
      <c r="I2" s="89"/>
    </row>
    <row r="3" spans="1:19">
      <c r="A3" s="111" t="s">
        <v>712</v>
      </c>
      <c r="B3" s="111" t="s">
        <v>156</v>
      </c>
      <c r="C3" s="111" t="s">
        <v>350</v>
      </c>
      <c r="D3" s="111">
        <v>1</v>
      </c>
      <c r="E3" s="111">
        <v>1</v>
      </c>
      <c r="F3" s="112">
        <v>46241</v>
      </c>
      <c r="G3" s="113" t="s">
        <v>713</v>
      </c>
      <c r="H3" s="114"/>
      <c r="I3" s="114" t="s">
        <v>714</v>
      </c>
      <c r="J3" t="s">
        <v>715</v>
      </c>
      <c r="K3" s="101"/>
      <c r="L3" t="s">
        <v>716</v>
      </c>
    </row>
    <row r="4" spans="1:19">
      <c r="A4" s="111" t="s">
        <v>712</v>
      </c>
      <c r="B4" s="111" t="s">
        <v>156</v>
      </c>
      <c r="C4" s="111" t="s">
        <v>351</v>
      </c>
      <c r="D4" s="111">
        <v>1</v>
      </c>
      <c r="E4" s="111">
        <v>1</v>
      </c>
      <c r="F4" s="112">
        <v>46241</v>
      </c>
      <c r="G4" s="113" t="s">
        <v>713</v>
      </c>
      <c r="H4" s="114"/>
      <c r="I4" s="114" t="s">
        <v>714</v>
      </c>
      <c r="J4" t="s">
        <v>715</v>
      </c>
      <c r="K4" s="8"/>
      <c r="L4" t="s">
        <v>717</v>
      </c>
    </row>
    <row r="5" spans="1:19">
      <c r="A5" s="111" t="s">
        <v>712</v>
      </c>
      <c r="B5" s="111" t="s">
        <v>156</v>
      </c>
      <c r="C5" s="111" t="s">
        <v>353</v>
      </c>
      <c r="D5" s="111">
        <v>1</v>
      </c>
      <c r="E5" s="111">
        <v>1</v>
      </c>
      <c r="F5" s="112">
        <v>46241</v>
      </c>
      <c r="G5" s="113" t="s">
        <v>713</v>
      </c>
      <c r="H5" s="114"/>
      <c r="I5" s="114" t="s">
        <v>714</v>
      </c>
      <c r="J5" t="s">
        <v>715</v>
      </c>
      <c r="K5" s="13"/>
      <c r="L5" t="s">
        <v>718</v>
      </c>
    </row>
    <row r="6" spans="1:19">
      <c r="A6" s="65"/>
      <c r="B6" s="65"/>
      <c r="C6" s="65"/>
      <c r="D6" s="65"/>
      <c r="E6" s="65"/>
      <c r="F6" s="65"/>
      <c r="G6" s="89"/>
      <c r="H6" s="89"/>
      <c r="I6" s="89"/>
    </row>
    <row r="7" spans="1:19">
      <c r="A7" s="65"/>
      <c r="B7" s="65"/>
      <c r="C7" s="65"/>
      <c r="D7" s="65"/>
      <c r="E7" s="65"/>
      <c r="F7" s="65"/>
      <c r="G7" s="89"/>
      <c r="H7" s="89"/>
      <c r="I7" s="89"/>
    </row>
    <row r="8" spans="1:19">
      <c r="A8" s="118"/>
      <c r="B8" s="118"/>
      <c r="C8" s="118"/>
      <c r="D8" s="118"/>
      <c r="E8" s="118"/>
      <c r="F8" s="119"/>
      <c r="G8" s="118"/>
      <c r="H8" s="120"/>
      <c r="I8" s="120"/>
      <c r="K8" s="107" t="s">
        <v>719</v>
      </c>
      <c r="L8" s="107" t="s">
        <v>156</v>
      </c>
      <c r="M8" s="107" t="s">
        <v>220</v>
      </c>
      <c r="N8" s="107">
        <v>1</v>
      </c>
      <c r="O8" s="107">
        <v>1</v>
      </c>
      <c r="P8" s="108">
        <v>46241</v>
      </c>
      <c r="Q8" s="107" t="s">
        <v>720</v>
      </c>
      <c r="R8" s="109"/>
      <c r="S8" s="109" t="s">
        <v>721</v>
      </c>
    </row>
    <row r="9" spans="1:19">
      <c r="A9" s="111" t="s">
        <v>719</v>
      </c>
      <c r="B9" s="111" t="s">
        <v>156</v>
      </c>
      <c r="C9" s="111" t="s">
        <v>176</v>
      </c>
      <c r="D9" s="111">
        <v>0</v>
      </c>
      <c r="E9" s="111">
        <v>4</v>
      </c>
      <c r="F9" s="112">
        <v>46241</v>
      </c>
      <c r="G9" s="111" t="s">
        <v>720</v>
      </c>
      <c r="H9" s="114"/>
      <c r="I9" s="114" t="s">
        <v>721</v>
      </c>
      <c r="J9" t="s">
        <v>722</v>
      </c>
    </row>
    <row r="10" spans="1:19">
      <c r="A10" s="107" t="s">
        <v>719</v>
      </c>
      <c r="B10" s="107" t="s">
        <v>156</v>
      </c>
      <c r="C10" s="107" t="s">
        <v>176</v>
      </c>
      <c r="D10" s="107">
        <v>0</v>
      </c>
      <c r="E10" s="107">
        <v>3</v>
      </c>
      <c r="F10" s="108">
        <v>46241</v>
      </c>
      <c r="G10" s="107" t="s">
        <v>720</v>
      </c>
      <c r="H10" s="109"/>
      <c r="I10" s="109" t="s">
        <v>721</v>
      </c>
    </row>
    <row r="11" spans="1:19">
      <c r="A11" s="107" t="s">
        <v>719</v>
      </c>
      <c r="B11" s="107" t="s">
        <v>156</v>
      </c>
      <c r="C11" s="107" t="s">
        <v>226</v>
      </c>
      <c r="D11" s="107">
        <v>1</v>
      </c>
      <c r="E11" s="107">
        <v>1</v>
      </c>
      <c r="F11" s="108">
        <v>46241</v>
      </c>
      <c r="G11" s="107" t="s">
        <v>720</v>
      </c>
      <c r="H11" s="109"/>
      <c r="I11" s="109" t="s">
        <v>721</v>
      </c>
      <c r="K11">
        <f>E10+E11+E12+E13+E15+E16+E17+E19+E20+E21+E22+E23+E25+E27+E29+E35+E36+E37+E39+E41+E44+E47+E50+E51+E52+E53+E54+E55+E59+E67+E80+E82+N8+E33</f>
        <v>65</v>
      </c>
    </row>
    <row r="12" spans="1:19">
      <c r="A12" s="107" t="s">
        <v>719</v>
      </c>
      <c r="B12" s="107" t="s">
        <v>156</v>
      </c>
      <c r="C12" s="107" t="s">
        <v>218</v>
      </c>
      <c r="D12" s="107">
        <v>1</v>
      </c>
      <c r="E12" s="107">
        <v>1</v>
      </c>
      <c r="F12" s="108">
        <v>46241</v>
      </c>
      <c r="G12" s="107" t="s">
        <v>720</v>
      </c>
      <c r="H12" s="109"/>
      <c r="I12" s="109" t="s">
        <v>721</v>
      </c>
    </row>
    <row r="13" spans="1:19">
      <c r="A13" s="107" t="s">
        <v>719</v>
      </c>
      <c r="B13" s="107" t="s">
        <v>156</v>
      </c>
      <c r="C13" s="107" t="s">
        <v>220</v>
      </c>
      <c r="D13" s="107">
        <v>1</v>
      </c>
      <c r="E13" s="107">
        <v>1</v>
      </c>
      <c r="F13" s="108">
        <v>46241</v>
      </c>
      <c r="G13" s="107" t="s">
        <v>720</v>
      </c>
      <c r="H13" s="109"/>
      <c r="I13" s="109" t="s">
        <v>721</v>
      </c>
    </row>
    <row r="14" spans="1:19">
      <c r="A14" s="65"/>
      <c r="B14" s="65"/>
      <c r="C14" s="65"/>
      <c r="D14" s="65"/>
      <c r="E14" s="65"/>
      <c r="F14" s="65"/>
      <c r="G14" s="89"/>
      <c r="H14" s="89"/>
      <c r="I14" s="89"/>
    </row>
    <row r="15" spans="1:19">
      <c r="A15" s="107" t="s">
        <v>723</v>
      </c>
      <c r="B15" s="107" t="s">
        <v>156</v>
      </c>
      <c r="C15" s="107" t="s">
        <v>194</v>
      </c>
      <c r="D15" s="107">
        <v>1</v>
      </c>
      <c r="E15" s="107">
        <v>1</v>
      </c>
      <c r="F15" s="108">
        <v>46248</v>
      </c>
      <c r="G15" s="109" t="s">
        <v>724</v>
      </c>
      <c r="H15" s="109"/>
      <c r="I15" s="109" t="s">
        <v>725</v>
      </c>
    </row>
    <row r="16" spans="1:19">
      <c r="A16" s="107" t="s">
        <v>723</v>
      </c>
      <c r="B16" s="107" t="s">
        <v>156</v>
      </c>
      <c r="C16" s="107" t="s">
        <v>182</v>
      </c>
      <c r="D16" s="107">
        <v>1</v>
      </c>
      <c r="E16" s="107">
        <v>1</v>
      </c>
      <c r="F16" s="108">
        <v>46248</v>
      </c>
      <c r="G16" s="109" t="s">
        <v>724</v>
      </c>
      <c r="H16" s="109"/>
      <c r="I16" s="109" t="s">
        <v>725</v>
      </c>
    </row>
    <row r="17" spans="1:9">
      <c r="A17" s="107" t="s">
        <v>723</v>
      </c>
      <c r="B17" s="107" t="s">
        <v>156</v>
      </c>
      <c r="C17" s="107" t="s">
        <v>170</v>
      </c>
      <c r="D17" s="107">
        <v>1</v>
      </c>
      <c r="E17" s="107">
        <v>1</v>
      </c>
      <c r="F17" s="108">
        <v>46248</v>
      </c>
      <c r="G17" s="109" t="s">
        <v>724</v>
      </c>
      <c r="H17" s="109"/>
      <c r="I17" s="109" t="s">
        <v>725</v>
      </c>
    </row>
    <row r="18" spans="1:9">
      <c r="A18" s="65"/>
      <c r="B18" s="65"/>
      <c r="C18" s="65"/>
      <c r="D18" s="65"/>
      <c r="E18" s="65"/>
      <c r="F18" s="65"/>
      <c r="G18" s="89"/>
      <c r="H18" s="89"/>
      <c r="I18" s="89"/>
    </row>
    <row r="19" spans="1:9">
      <c r="A19" s="107" t="s">
        <v>726</v>
      </c>
      <c r="B19" s="107" t="s">
        <v>156</v>
      </c>
      <c r="C19" s="107" t="s">
        <v>273</v>
      </c>
      <c r="D19" s="107">
        <v>2</v>
      </c>
      <c r="E19" s="107">
        <v>2</v>
      </c>
      <c r="F19" s="108">
        <v>46255</v>
      </c>
      <c r="G19" s="109" t="s">
        <v>727</v>
      </c>
      <c r="H19" s="109"/>
      <c r="I19" s="109" t="s">
        <v>728</v>
      </c>
    </row>
    <row r="20" spans="1:9">
      <c r="A20" s="107" t="s">
        <v>726</v>
      </c>
      <c r="B20" s="107" t="s">
        <v>156</v>
      </c>
      <c r="C20" s="107" t="s">
        <v>265</v>
      </c>
      <c r="D20" s="107">
        <v>3</v>
      </c>
      <c r="E20" s="107">
        <v>3</v>
      </c>
      <c r="F20" s="108">
        <v>46255</v>
      </c>
      <c r="G20" s="109" t="s">
        <v>727</v>
      </c>
      <c r="H20" s="109"/>
      <c r="I20" s="109" t="s">
        <v>728</v>
      </c>
    </row>
    <row r="21" spans="1:9">
      <c r="A21" s="107" t="s">
        <v>726</v>
      </c>
      <c r="B21" s="107" t="s">
        <v>156</v>
      </c>
      <c r="C21" s="107" t="s">
        <v>186</v>
      </c>
      <c r="D21" s="107">
        <v>1</v>
      </c>
      <c r="E21" s="107">
        <v>1</v>
      </c>
      <c r="F21" s="108">
        <v>46255</v>
      </c>
      <c r="G21" s="109" t="s">
        <v>727</v>
      </c>
      <c r="H21" s="109"/>
      <c r="I21" s="109" t="s">
        <v>728</v>
      </c>
    </row>
    <row r="22" spans="1:9">
      <c r="A22" s="107" t="s">
        <v>726</v>
      </c>
      <c r="B22" s="107" t="s">
        <v>156</v>
      </c>
      <c r="C22" s="107" t="s">
        <v>240</v>
      </c>
      <c r="D22" s="107">
        <v>4</v>
      </c>
      <c r="E22" s="107">
        <v>4</v>
      </c>
      <c r="F22" s="108">
        <v>46255</v>
      </c>
      <c r="G22" s="109" t="s">
        <v>727</v>
      </c>
      <c r="H22" s="109"/>
      <c r="I22" s="109" t="s">
        <v>728</v>
      </c>
    </row>
    <row r="23" spans="1:9">
      <c r="A23" s="107" t="s">
        <v>726</v>
      </c>
      <c r="B23" s="107" t="s">
        <v>156</v>
      </c>
      <c r="C23" s="107" t="s">
        <v>226</v>
      </c>
      <c r="D23" s="107">
        <v>3</v>
      </c>
      <c r="E23" s="107">
        <v>3</v>
      </c>
      <c r="F23" s="108">
        <v>46255</v>
      </c>
      <c r="G23" s="109" t="s">
        <v>727</v>
      </c>
      <c r="H23" s="109"/>
      <c r="I23" s="109" t="s">
        <v>728</v>
      </c>
    </row>
    <row r="24" spans="1:9">
      <c r="A24" s="65"/>
      <c r="B24" s="65"/>
      <c r="C24" s="65"/>
      <c r="D24" s="65"/>
      <c r="E24" s="65"/>
      <c r="F24" s="65"/>
      <c r="G24" s="89"/>
      <c r="H24" s="89"/>
      <c r="I24" s="89"/>
    </row>
    <row r="25" spans="1:9">
      <c r="A25" s="107" t="s">
        <v>729</v>
      </c>
      <c r="B25" s="107" t="s">
        <v>156</v>
      </c>
      <c r="C25" s="107" t="s">
        <v>198</v>
      </c>
      <c r="D25" s="107">
        <v>1</v>
      </c>
      <c r="E25" s="107">
        <v>1</v>
      </c>
      <c r="F25" s="108">
        <v>46255</v>
      </c>
      <c r="G25" s="109" t="s">
        <v>727</v>
      </c>
      <c r="H25" s="109"/>
      <c r="I25" s="109" t="s">
        <v>728</v>
      </c>
    </row>
    <row r="26" spans="1:9">
      <c r="A26" s="65"/>
      <c r="B26" s="65"/>
      <c r="C26" s="65"/>
      <c r="D26" s="65"/>
      <c r="E26" s="65"/>
      <c r="F26" s="65"/>
      <c r="G26" s="89"/>
      <c r="H26" s="89"/>
      <c r="I26" s="89"/>
    </row>
    <row r="27" spans="1:9">
      <c r="A27" s="107" t="s">
        <v>730</v>
      </c>
      <c r="B27" s="107" t="s">
        <v>156</v>
      </c>
      <c r="C27" s="107" t="s">
        <v>152</v>
      </c>
      <c r="D27" s="107">
        <v>1</v>
      </c>
      <c r="E27" s="107">
        <v>1</v>
      </c>
      <c r="F27" s="108">
        <v>46262</v>
      </c>
      <c r="G27" s="109" t="s">
        <v>731</v>
      </c>
      <c r="H27" s="109"/>
      <c r="I27" s="109" t="s">
        <v>732</v>
      </c>
    </row>
    <row r="28" spans="1:9">
      <c r="A28" s="65"/>
      <c r="B28" s="65"/>
      <c r="C28" s="65"/>
      <c r="D28" s="65"/>
      <c r="E28" s="65"/>
      <c r="F28" s="65"/>
      <c r="G28" s="89"/>
      <c r="H28" s="89"/>
      <c r="I28" s="89"/>
    </row>
    <row r="29" spans="1:9">
      <c r="A29" s="107" t="s">
        <v>733</v>
      </c>
      <c r="B29" s="107" t="s">
        <v>156</v>
      </c>
      <c r="C29" s="107" t="s">
        <v>216</v>
      </c>
      <c r="D29" s="107">
        <v>3</v>
      </c>
      <c r="E29" s="107">
        <v>3</v>
      </c>
      <c r="F29" s="108">
        <v>46262</v>
      </c>
      <c r="G29" s="109" t="s">
        <v>731</v>
      </c>
      <c r="H29" s="109"/>
      <c r="I29" s="109" t="s">
        <v>732</v>
      </c>
    </row>
    <row r="30" spans="1:9">
      <c r="A30" s="65"/>
      <c r="B30" s="65"/>
      <c r="C30" s="65"/>
      <c r="D30" s="65"/>
      <c r="E30" s="65"/>
      <c r="F30" s="65"/>
      <c r="G30" s="89"/>
      <c r="H30" s="89"/>
      <c r="I30" s="89"/>
    </row>
    <row r="31" spans="1:9">
      <c r="A31" s="118"/>
      <c r="B31" s="118"/>
      <c r="C31" s="118"/>
      <c r="D31" s="118"/>
      <c r="E31" s="118"/>
      <c r="F31" s="119"/>
      <c r="G31" s="120"/>
      <c r="H31" s="120"/>
      <c r="I31" s="120"/>
    </row>
    <row r="32" spans="1:9">
      <c r="A32" s="65"/>
      <c r="B32" s="65"/>
      <c r="C32" s="65"/>
      <c r="D32" s="65"/>
      <c r="E32" s="65"/>
      <c r="F32" s="65"/>
      <c r="G32" s="89"/>
      <c r="H32" s="89"/>
      <c r="I32" s="89"/>
    </row>
    <row r="33" spans="1:10">
      <c r="A33" s="107" t="s">
        <v>734</v>
      </c>
      <c r="B33" s="107" t="s">
        <v>156</v>
      </c>
      <c r="C33" s="107" t="s">
        <v>337</v>
      </c>
      <c r="D33" s="107">
        <v>1</v>
      </c>
      <c r="E33" s="107">
        <v>1</v>
      </c>
      <c r="F33" s="108">
        <v>46276</v>
      </c>
      <c r="G33" s="109"/>
      <c r="H33" s="109"/>
      <c r="I33" s="109" t="s">
        <v>735</v>
      </c>
    </row>
    <row r="34" spans="1:10">
      <c r="A34" s="65"/>
      <c r="B34" s="65"/>
      <c r="C34" s="65"/>
      <c r="D34" s="65"/>
      <c r="E34" s="65"/>
      <c r="F34" s="65"/>
      <c r="G34" s="89"/>
      <c r="H34" s="89"/>
      <c r="I34" s="89"/>
    </row>
    <row r="35" spans="1:10">
      <c r="A35" s="107" t="s">
        <v>736</v>
      </c>
      <c r="B35" s="107" t="s">
        <v>156</v>
      </c>
      <c r="C35" s="107" t="s">
        <v>218</v>
      </c>
      <c r="D35" s="107">
        <v>1</v>
      </c>
      <c r="E35" s="107">
        <v>1</v>
      </c>
      <c r="F35" s="108">
        <v>46297</v>
      </c>
      <c r="G35" s="109" t="s">
        <v>737</v>
      </c>
      <c r="H35" s="109"/>
      <c r="I35" s="109" t="s">
        <v>738</v>
      </c>
    </row>
    <row r="36" spans="1:10">
      <c r="A36" s="107" t="s">
        <v>736</v>
      </c>
      <c r="B36" s="107" t="s">
        <v>156</v>
      </c>
      <c r="C36" s="107" t="s">
        <v>198</v>
      </c>
      <c r="D36" s="107">
        <v>2</v>
      </c>
      <c r="E36" s="107">
        <v>2</v>
      </c>
      <c r="F36" s="108">
        <v>46297</v>
      </c>
      <c r="G36" s="109" t="s">
        <v>737</v>
      </c>
      <c r="H36" s="109"/>
      <c r="I36" s="109" t="s">
        <v>738</v>
      </c>
    </row>
    <row r="37" spans="1:10">
      <c r="A37" s="107" t="s">
        <v>736</v>
      </c>
      <c r="B37" s="107" t="s">
        <v>156</v>
      </c>
      <c r="C37" s="107" t="s">
        <v>159</v>
      </c>
      <c r="D37" s="107">
        <v>1</v>
      </c>
      <c r="E37" s="107">
        <v>1</v>
      </c>
      <c r="F37" s="108">
        <v>46297</v>
      </c>
      <c r="G37" s="109" t="s">
        <v>737</v>
      </c>
      <c r="H37" s="109"/>
      <c r="I37" s="109" t="s">
        <v>738</v>
      </c>
    </row>
    <row r="38" spans="1:10">
      <c r="A38" s="65"/>
      <c r="B38" s="65"/>
      <c r="C38" s="65"/>
      <c r="D38" s="65"/>
      <c r="E38" s="65"/>
      <c r="F38" s="65"/>
      <c r="G38" s="89"/>
      <c r="H38" s="89"/>
      <c r="I38" s="89"/>
    </row>
    <row r="39" spans="1:10">
      <c r="A39" s="107" t="s">
        <v>739</v>
      </c>
      <c r="B39" s="107" t="s">
        <v>156</v>
      </c>
      <c r="C39" s="107" t="s">
        <v>332</v>
      </c>
      <c r="D39" s="107">
        <v>1</v>
      </c>
      <c r="E39" s="107">
        <v>1</v>
      </c>
      <c r="F39" s="108">
        <v>46297</v>
      </c>
      <c r="G39" s="109" t="s">
        <v>737</v>
      </c>
      <c r="H39" s="109"/>
      <c r="I39" s="109" t="s">
        <v>738</v>
      </c>
    </row>
    <row r="40" spans="1:10">
      <c r="A40" s="65"/>
      <c r="B40" s="65"/>
      <c r="C40" s="65"/>
      <c r="D40" s="60">
        <f>SUM(E1:E39)</f>
        <v>40</v>
      </c>
      <c r="E40" s="65"/>
      <c r="F40" s="65"/>
      <c r="G40" s="89"/>
      <c r="H40" s="89"/>
      <c r="I40" s="89"/>
    </row>
    <row r="41" spans="1:10" s="21" customFormat="1">
      <c r="A41" s="107" t="s">
        <v>740</v>
      </c>
      <c r="B41" s="107" t="s">
        <v>156</v>
      </c>
      <c r="C41" s="107" t="s">
        <v>261</v>
      </c>
      <c r="D41" s="107">
        <v>2</v>
      </c>
      <c r="E41" s="107">
        <v>2</v>
      </c>
      <c r="F41" s="108">
        <v>46304</v>
      </c>
      <c r="G41" s="107" t="s">
        <v>741</v>
      </c>
      <c r="H41" s="107"/>
      <c r="I41" s="114" t="s">
        <v>742</v>
      </c>
      <c r="J41" s="21" t="s">
        <v>743</v>
      </c>
    </row>
    <row r="42" spans="1:10">
      <c r="A42" s="65"/>
      <c r="B42" s="65"/>
      <c r="C42" s="65"/>
      <c r="D42" s="65"/>
      <c r="E42" s="65"/>
      <c r="F42" s="65"/>
      <c r="G42" s="89"/>
      <c r="H42" s="89"/>
      <c r="I42" s="89"/>
    </row>
    <row r="43" spans="1:10">
      <c r="A43" s="111" t="s">
        <v>744</v>
      </c>
      <c r="B43" s="111" t="s">
        <v>156</v>
      </c>
      <c r="C43" s="111" t="s">
        <v>152</v>
      </c>
      <c r="D43" s="111">
        <v>39</v>
      </c>
      <c r="E43" s="111">
        <v>37</v>
      </c>
      <c r="F43" s="112">
        <v>46304</v>
      </c>
      <c r="G43" s="114" t="s">
        <v>741</v>
      </c>
      <c r="H43" s="114"/>
      <c r="I43" s="114" t="s">
        <v>742</v>
      </c>
      <c r="J43" t="s">
        <v>715</v>
      </c>
    </row>
    <row r="44" spans="1:10">
      <c r="A44" s="107" t="s">
        <v>744</v>
      </c>
      <c r="B44" s="107" t="s">
        <v>156</v>
      </c>
      <c r="C44" s="107" t="s">
        <v>152</v>
      </c>
      <c r="D44" s="107">
        <v>0</v>
      </c>
      <c r="E44" s="107">
        <v>2</v>
      </c>
      <c r="F44" s="108">
        <v>46304</v>
      </c>
      <c r="G44" s="109" t="s">
        <v>741</v>
      </c>
      <c r="H44" s="109"/>
      <c r="I44" s="109" t="s">
        <v>742</v>
      </c>
    </row>
    <row r="45" spans="1:10">
      <c r="A45" s="111" t="s">
        <v>744</v>
      </c>
      <c r="B45" s="111" t="s">
        <v>156</v>
      </c>
      <c r="C45" s="111" t="s">
        <v>162</v>
      </c>
      <c r="D45" s="111">
        <v>12</v>
      </c>
      <c r="E45" s="111">
        <v>12</v>
      </c>
      <c r="F45" s="112">
        <v>46304</v>
      </c>
      <c r="G45" s="114" t="s">
        <v>741</v>
      </c>
      <c r="H45" s="114"/>
      <c r="I45" s="114" t="s">
        <v>742</v>
      </c>
      <c r="J45" t="s">
        <v>715</v>
      </c>
    </row>
    <row r="46" spans="1:10">
      <c r="A46" s="111" t="s">
        <v>744</v>
      </c>
      <c r="B46" s="111" t="s">
        <v>156</v>
      </c>
      <c r="C46" s="111" t="s">
        <v>180</v>
      </c>
      <c r="D46" s="111">
        <v>6</v>
      </c>
      <c r="E46" s="111">
        <v>5</v>
      </c>
      <c r="F46" s="112">
        <v>46304</v>
      </c>
      <c r="G46" s="114" t="s">
        <v>741</v>
      </c>
      <c r="H46" s="114"/>
      <c r="I46" s="114" t="s">
        <v>742</v>
      </c>
      <c r="J46" t="s">
        <v>715</v>
      </c>
    </row>
    <row r="47" spans="1:10">
      <c r="A47" s="107" t="s">
        <v>744</v>
      </c>
      <c r="B47" s="107" t="s">
        <v>156</v>
      </c>
      <c r="C47" s="107" t="s">
        <v>180</v>
      </c>
      <c r="D47" s="107">
        <v>0</v>
      </c>
      <c r="E47" s="107">
        <v>1</v>
      </c>
      <c r="F47" s="108">
        <v>46304</v>
      </c>
      <c r="G47" s="109" t="s">
        <v>741</v>
      </c>
      <c r="H47" s="109"/>
      <c r="I47" s="109" t="s">
        <v>742</v>
      </c>
    </row>
    <row r="48" spans="1:10">
      <c r="A48" s="111" t="s">
        <v>744</v>
      </c>
      <c r="B48" s="111" t="s">
        <v>156</v>
      </c>
      <c r="C48" s="111" t="s">
        <v>159</v>
      </c>
      <c r="D48" s="111">
        <v>3</v>
      </c>
      <c r="E48" s="111">
        <v>3</v>
      </c>
      <c r="F48" s="112">
        <v>46304</v>
      </c>
      <c r="G48" s="114" t="s">
        <v>741</v>
      </c>
      <c r="H48" s="114"/>
      <c r="I48" s="114" t="s">
        <v>742</v>
      </c>
      <c r="J48" t="s">
        <v>715</v>
      </c>
    </row>
    <row r="49" spans="1:10">
      <c r="A49" s="65"/>
      <c r="B49" s="65"/>
      <c r="C49" s="65"/>
      <c r="D49" s="65"/>
      <c r="E49" s="65"/>
      <c r="F49" s="65"/>
      <c r="G49" s="89"/>
      <c r="H49" s="89"/>
      <c r="I49" s="89" t="s">
        <v>742</v>
      </c>
    </row>
    <row r="50" spans="1:10">
      <c r="A50" s="107" t="s">
        <v>745</v>
      </c>
      <c r="B50" s="107" t="s">
        <v>156</v>
      </c>
      <c r="C50" s="107" t="s">
        <v>244</v>
      </c>
      <c r="D50" s="107">
        <v>8</v>
      </c>
      <c r="E50" s="107">
        <v>8</v>
      </c>
      <c r="F50" s="108">
        <v>46304</v>
      </c>
      <c r="G50" s="109" t="s">
        <v>741</v>
      </c>
      <c r="H50" s="109"/>
      <c r="I50" s="109" t="s">
        <v>742</v>
      </c>
    </row>
    <row r="51" spans="1:10">
      <c r="A51" s="107" t="s">
        <v>745</v>
      </c>
      <c r="B51" s="107" t="s">
        <v>156</v>
      </c>
      <c r="C51" s="107" t="s">
        <v>236</v>
      </c>
      <c r="D51" s="107">
        <v>6</v>
      </c>
      <c r="E51" s="107">
        <v>6</v>
      </c>
      <c r="F51" s="108">
        <v>46304</v>
      </c>
      <c r="G51" s="109" t="s">
        <v>741</v>
      </c>
      <c r="H51" s="109"/>
      <c r="I51" s="109" t="s">
        <v>742</v>
      </c>
    </row>
    <row r="52" spans="1:10">
      <c r="A52" s="107" t="s">
        <v>745</v>
      </c>
      <c r="B52" s="107" t="s">
        <v>156</v>
      </c>
      <c r="C52" s="107" t="s">
        <v>226</v>
      </c>
      <c r="D52" s="107">
        <v>1</v>
      </c>
      <c r="E52" s="107">
        <v>1</v>
      </c>
      <c r="F52" s="108">
        <v>46304</v>
      </c>
      <c r="G52" s="109" t="s">
        <v>741</v>
      </c>
      <c r="H52" s="109"/>
      <c r="I52" s="109" t="s">
        <v>742</v>
      </c>
    </row>
    <row r="53" spans="1:10">
      <c r="A53" s="107" t="s">
        <v>745</v>
      </c>
      <c r="B53" s="107" t="s">
        <v>156</v>
      </c>
      <c r="C53" s="107" t="s">
        <v>292</v>
      </c>
      <c r="D53" s="107">
        <v>1</v>
      </c>
      <c r="E53" s="107">
        <v>1</v>
      </c>
      <c r="F53" s="108">
        <v>46304</v>
      </c>
      <c r="G53" s="109" t="s">
        <v>741</v>
      </c>
      <c r="H53" s="109"/>
      <c r="I53" s="109" t="s">
        <v>742</v>
      </c>
    </row>
    <row r="54" spans="1:10">
      <c r="A54" s="107" t="s">
        <v>745</v>
      </c>
      <c r="B54" s="107" t="s">
        <v>156</v>
      </c>
      <c r="C54" s="107" t="s">
        <v>198</v>
      </c>
      <c r="D54" s="107">
        <v>2</v>
      </c>
      <c r="E54" s="107">
        <v>2</v>
      </c>
      <c r="F54" s="108">
        <v>46304</v>
      </c>
      <c r="G54" s="109" t="s">
        <v>741</v>
      </c>
      <c r="H54" s="109"/>
      <c r="I54" s="109" t="s">
        <v>742</v>
      </c>
    </row>
    <row r="55" spans="1:10">
      <c r="A55" s="107" t="s">
        <v>745</v>
      </c>
      <c r="B55" s="107" t="s">
        <v>156</v>
      </c>
      <c r="C55" s="107" t="s">
        <v>337</v>
      </c>
      <c r="D55" s="107">
        <v>1</v>
      </c>
      <c r="E55" s="107">
        <v>1</v>
      </c>
      <c r="F55" s="108">
        <v>46304</v>
      </c>
      <c r="G55" s="109" t="s">
        <v>741</v>
      </c>
      <c r="H55" s="109"/>
      <c r="I55" s="109" t="s">
        <v>742</v>
      </c>
    </row>
    <row r="56" spans="1:10">
      <c r="A56" s="65"/>
      <c r="B56" s="65">
        <v>64</v>
      </c>
      <c r="C56" s="65">
        <v>134</v>
      </c>
      <c r="D56" s="60">
        <f>SUM(E41:E55)</f>
        <v>81</v>
      </c>
      <c r="E56" s="65"/>
      <c r="F56" s="65"/>
      <c r="G56" s="89"/>
      <c r="H56" s="89"/>
      <c r="I56" s="89"/>
    </row>
    <row r="57" spans="1:10">
      <c r="A57" s="113" t="s">
        <v>746</v>
      </c>
      <c r="B57" s="113" t="s">
        <v>156</v>
      </c>
      <c r="C57" s="113" t="s">
        <v>476</v>
      </c>
      <c r="D57" s="113">
        <v>1</v>
      </c>
      <c r="E57" s="113">
        <v>1</v>
      </c>
      <c r="F57" s="117">
        <v>46248</v>
      </c>
      <c r="G57" s="113" t="s">
        <v>747</v>
      </c>
      <c r="H57" s="113"/>
      <c r="I57" s="113" t="s">
        <v>748</v>
      </c>
      <c r="J57" t="s">
        <v>722</v>
      </c>
    </row>
    <row r="58" spans="1:10">
      <c r="A58" s="65"/>
      <c r="B58" s="65"/>
      <c r="C58" s="65"/>
      <c r="D58" s="65"/>
      <c r="E58" s="65"/>
      <c r="F58" s="65"/>
      <c r="G58" s="89"/>
      <c r="H58" s="89"/>
      <c r="I58" s="89"/>
    </row>
    <row r="59" spans="1:10">
      <c r="A59" s="110" t="s">
        <v>749</v>
      </c>
      <c r="B59" s="110" t="s">
        <v>156</v>
      </c>
      <c r="C59" s="110" t="s">
        <v>445</v>
      </c>
      <c r="D59" s="110">
        <v>4</v>
      </c>
      <c r="E59" s="110">
        <v>4</v>
      </c>
      <c r="F59" s="116">
        <v>46311</v>
      </c>
      <c r="G59" s="110" t="s">
        <v>750</v>
      </c>
      <c r="H59" s="110"/>
      <c r="I59" s="110" t="s">
        <v>748</v>
      </c>
    </row>
    <row r="60" spans="1:10">
      <c r="A60" s="113" t="s">
        <v>749</v>
      </c>
      <c r="B60" s="113" t="s">
        <v>156</v>
      </c>
      <c r="C60" s="113" t="s">
        <v>446</v>
      </c>
      <c r="D60" s="113">
        <v>10</v>
      </c>
      <c r="E60" s="113">
        <v>10</v>
      </c>
      <c r="F60" s="117">
        <v>46311</v>
      </c>
      <c r="G60" s="113" t="s">
        <v>750</v>
      </c>
      <c r="H60" s="113"/>
      <c r="I60" s="113" t="s">
        <v>748</v>
      </c>
      <c r="J60" t="s">
        <v>722</v>
      </c>
    </row>
    <row r="61" spans="1:10">
      <c r="A61" s="113" t="s">
        <v>749</v>
      </c>
      <c r="B61" s="113" t="s">
        <v>156</v>
      </c>
      <c r="C61" s="113" t="s">
        <v>451</v>
      </c>
      <c r="D61" s="113">
        <v>2</v>
      </c>
      <c r="E61" s="113">
        <v>2</v>
      </c>
      <c r="F61" s="117">
        <v>46311</v>
      </c>
      <c r="G61" s="113" t="s">
        <v>750</v>
      </c>
      <c r="H61" s="113"/>
      <c r="I61" s="113" t="s">
        <v>748</v>
      </c>
      <c r="J61" t="s">
        <v>722</v>
      </c>
    </row>
    <row r="62" spans="1:10">
      <c r="A62" s="113" t="s">
        <v>749</v>
      </c>
      <c r="B62" s="113" t="s">
        <v>156</v>
      </c>
      <c r="C62" s="113" t="s">
        <v>466</v>
      </c>
      <c r="D62" s="113">
        <v>1</v>
      </c>
      <c r="E62" s="113">
        <v>1</v>
      </c>
      <c r="F62" s="117">
        <v>46311</v>
      </c>
      <c r="G62" s="113" t="s">
        <v>750</v>
      </c>
      <c r="H62" s="113"/>
      <c r="I62" s="113" t="s">
        <v>748</v>
      </c>
      <c r="J62" t="s">
        <v>722</v>
      </c>
    </row>
    <row r="63" spans="1:10">
      <c r="A63" s="65"/>
      <c r="B63" s="65"/>
      <c r="C63" s="65"/>
      <c r="D63" s="65"/>
      <c r="E63" s="65"/>
      <c r="F63" s="65"/>
      <c r="G63" s="89"/>
      <c r="H63" s="89"/>
      <c r="I63" s="89"/>
    </row>
    <row r="64" spans="1:10">
      <c r="A64" s="111" t="s">
        <v>751</v>
      </c>
      <c r="B64" s="111" t="s">
        <v>156</v>
      </c>
      <c r="C64" s="111" t="s">
        <v>190</v>
      </c>
      <c r="D64" s="111">
        <v>2</v>
      </c>
      <c r="E64" s="111">
        <v>2</v>
      </c>
      <c r="F64" s="112">
        <v>46311</v>
      </c>
      <c r="G64" s="114" t="s">
        <v>750</v>
      </c>
      <c r="H64" s="114"/>
      <c r="I64" s="114" t="s">
        <v>748</v>
      </c>
      <c r="J64" t="s">
        <v>722</v>
      </c>
    </row>
    <row r="65" spans="1:10">
      <c r="A65" s="111" t="s">
        <v>751</v>
      </c>
      <c r="B65" s="111" t="s">
        <v>156</v>
      </c>
      <c r="C65" s="111" t="s">
        <v>210</v>
      </c>
      <c r="D65" s="111">
        <v>9</v>
      </c>
      <c r="E65" s="111">
        <v>9</v>
      </c>
      <c r="F65" s="112">
        <v>46311</v>
      </c>
      <c r="G65" s="114" t="s">
        <v>750</v>
      </c>
      <c r="H65" s="114"/>
      <c r="I65" s="114" t="s">
        <v>748</v>
      </c>
      <c r="J65" t="s">
        <v>722</v>
      </c>
    </row>
    <row r="66" spans="1:10">
      <c r="A66" s="111" t="s">
        <v>751</v>
      </c>
      <c r="B66" s="111" t="s">
        <v>156</v>
      </c>
      <c r="C66" s="111" t="s">
        <v>256</v>
      </c>
      <c r="D66" s="111">
        <v>1</v>
      </c>
      <c r="E66" s="111">
        <v>1</v>
      </c>
      <c r="F66" s="112">
        <v>46311</v>
      </c>
      <c r="G66" s="114" t="s">
        <v>750</v>
      </c>
      <c r="H66" s="114"/>
      <c r="I66" s="114" t="s">
        <v>748</v>
      </c>
      <c r="J66" t="s">
        <v>722</v>
      </c>
    </row>
    <row r="67" spans="1:10">
      <c r="A67" s="107" t="s">
        <v>751</v>
      </c>
      <c r="B67" s="107" t="s">
        <v>156</v>
      </c>
      <c r="C67" s="107" t="s">
        <v>310</v>
      </c>
      <c r="D67" s="107">
        <v>1</v>
      </c>
      <c r="E67" s="107">
        <v>1</v>
      </c>
      <c r="F67" s="108">
        <v>46311</v>
      </c>
      <c r="G67" s="109" t="s">
        <v>750</v>
      </c>
      <c r="H67" s="109"/>
      <c r="I67" s="109" t="s">
        <v>748</v>
      </c>
    </row>
    <row r="68" spans="1:10">
      <c r="A68" s="111" t="s">
        <v>751</v>
      </c>
      <c r="B68" s="111" t="s">
        <v>156</v>
      </c>
      <c r="C68" s="111" t="s">
        <v>252</v>
      </c>
      <c r="D68" s="111">
        <v>4</v>
      </c>
      <c r="E68" s="111">
        <v>4</v>
      </c>
      <c r="F68" s="112">
        <v>46311</v>
      </c>
      <c r="G68" s="114" t="s">
        <v>750</v>
      </c>
      <c r="H68" s="114"/>
      <c r="I68" s="114" t="s">
        <v>748</v>
      </c>
      <c r="J68" t="s">
        <v>722</v>
      </c>
    </row>
    <row r="69" spans="1:10">
      <c r="A69" s="111" t="s">
        <v>751</v>
      </c>
      <c r="B69" s="111" t="s">
        <v>156</v>
      </c>
      <c r="C69" s="111" t="s">
        <v>330</v>
      </c>
      <c r="D69" s="111">
        <v>3</v>
      </c>
      <c r="E69" s="111">
        <v>3</v>
      </c>
      <c r="F69" s="112">
        <v>46311</v>
      </c>
      <c r="G69" s="114" t="s">
        <v>750</v>
      </c>
      <c r="H69" s="114"/>
      <c r="I69" s="114" t="s">
        <v>748</v>
      </c>
      <c r="J69" t="s">
        <v>722</v>
      </c>
    </row>
    <row r="70" spans="1:10">
      <c r="A70" s="111" t="s">
        <v>751</v>
      </c>
      <c r="B70" s="111" t="s">
        <v>156</v>
      </c>
      <c r="C70" s="111" t="s">
        <v>259</v>
      </c>
      <c r="D70" s="111">
        <v>2</v>
      </c>
      <c r="E70" s="111">
        <v>2</v>
      </c>
      <c r="F70" s="112">
        <v>46311</v>
      </c>
      <c r="G70" s="114" t="s">
        <v>750</v>
      </c>
      <c r="H70" s="114"/>
      <c r="I70" s="114" t="s">
        <v>748</v>
      </c>
      <c r="J70" t="s">
        <v>722</v>
      </c>
    </row>
    <row r="71" spans="1:10">
      <c r="A71" s="111" t="s">
        <v>751</v>
      </c>
      <c r="B71" s="111" t="s">
        <v>156</v>
      </c>
      <c r="C71" s="111" t="s">
        <v>152</v>
      </c>
      <c r="D71" s="111">
        <v>5</v>
      </c>
      <c r="E71" s="111">
        <v>5</v>
      </c>
      <c r="F71" s="112">
        <v>46311</v>
      </c>
      <c r="G71" s="114" t="s">
        <v>750</v>
      </c>
      <c r="H71" s="114"/>
      <c r="I71" s="114" t="s">
        <v>748</v>
      </c>
      <c r="J71" t="s">
        <v>722</v>
      </c>
    </row>
    <row r="72" spans="1:10">
      <c r="A72" s="111" t="s">
        <v>751</v>
      </c>
      <c r="B72" s="111" t="s">
        <v>156</v>
      </c>
      <c r="C72" s="111" t="s">
        <v>162</v>
      </c>
      <c r="D72" s="111">
        <v>2</v>
      </c>
      <c r="E72" s="111">
        <v>2</v>
      </c>
      <c r="F72" s="112">
        <v>46311</v>
      </c>
      <c r="G72" s="114" t="s">
        <v>750</v>
      </c>
      <c r="H72" s="114"/>
      <c r="I72" s="114" t="s">
        <v>748</v>
      </c>
      <c r="J72" t="s">
        <v>722</v>
      </c>
    </row>
    <row r="73" spans="1:10">
      <c r="A73" s="111" t="s">
        <v>751</v>
      </c>
      <c r="B73" s="111" t="s">
        <v>156</v>
      </c>
      <c r="C73" s="111" t="s">
        <v>291</v>
      </c>
      <c r="D73" s="111">
        <v>2</v>
      </c>
      <c r="E73" s="111">
        <v>2</v>
      </c>
      <c r="F73" s="112">
        <v>46311</v>
      </c>
      <c r="G73" s="114" t="s">
        <v>750</v>
      </c>
      <c r="H73" s="114"/>
      <c r="I73" s="114" t="s">
        <v>748</v>
      </c>
      <c r="J73" t="s">
        <v>722</v>
      </c>
    </row>
    <row r="74" spans="1:10">
      <c r="A74" s="111" t="s">
        <v>751</v>
      </c>
      <c r="B74" s="111" t="s">
        <v>156</v>
      </c>
      <c r="C74" s="111" t="s">
        <v>254</v>
      </c>
      <c r="D74" s="111">
        <v>2</v>
      </c>
      <c r="E74" s="111">
        <v>2</v>
      </c>
      <c r="F74" s="112">
        <v>46311</v>
      </c>
      <c r="G74" s="114" t="s">
        <v>750</v>
      </c>
      <c r="H74" s="114"/>
      <c r="I74" s="114" t="s">
        <v>748</v>
      </c>
      <c r="J74" t="s">
        <v>722</v>
      </c>
    </row>
    <row r="75" spans="1:10">
      <c r="A75" s="111" t="s">
        <v>751</v>
      </c>
      <c r="B75" s="111" t="s">
        <v>156</v>
      </c>
      <c r="C75" s="111" t="s">
        <v>188</v>
      </c>
      <c r="D75" s="111">
        <v>1</v>
      </c>
      <c r="E75" s="111">
        <v>1</v>
      </c>
      <c r="F75" s="112">
        <v>46311</v>
      </c>
      <c r="G75" s="114" t="s">
        <v>750</v>
      </c>
      <c r="H75" s="114"/>
      <c r="I75" s="114" t="s">
        <v>748</v>
      </c>
      <c r="J75" t="s">
        <v>722</v>
      </c>
    </row>
    <row r="76" spans="1:10">
      <c r="A76" s="111" t="s">
        <v>751</v>
      </c>
      <c r="B76" s="111" t="s">
        <v>156</v>
      </c>
      <c r="C76" s="111" t="s">
        <v>226</v>
      </c>
      <c r="D76" s="111">
        <v>1</v>
      </c>
      <c r="E76" s="111">
        <v>1</v>
      </c>
      <c r="F76" s="112">
        <v>46311</v>
      </c>
      <c r="G76" s="114" t="s">
        <v>750</v>
      </c>
      <c r="H76" s="114"/>
      <c r="I76" s="114" t="s">
        <v>748</v>
      </c>
      <c r="J76" t="s">
        <v>722</v>
      </c>
    </row>
    <row r="77" spans="1:10">
      <c r="A77" s="111" t="s">
        <v>751</v>
      </c>
      <c r="B77" s="111" t="s">
        <v>156</v>
      </c>
      <c r="C77" s="111" t="s">
        <v>218</v>
      </c>
      <c r="D77" s="111">
        <v>2</v>
      </c>
      <c r="E77" s="111">
        <v>2</v>
      </c>
      <c r="F77" s="112">
        <v>46311</v>
      </c>
      <c r="G77" s="114" t="s">
        <v>750</v>
      </c>
      <c r="H77" s="114"/>
      <c r="I77" s="114" t="s">
        <v>748</v>
      </c>
      <c r="J77" t="s">
        <v>722</v>
      </c>
    </row>
    <row r="78" spans="1:10">
      <c r="A78" s="111" t="s">
        <v>751</v>
      </c>
      <c r="B78" s="111" t="s">
        <v>156</v>
      </c>
      <c r="C78" s="111" t="s">
        <v>292</v>
      </c>
      <c r="D78" s="111">
        <v>1</v>
      </c>
      <c r="E78" s="111">
        <v>1</v>
      </c>
      <c r="F78" s="112">
        <v>46311</v>
      </c>
      <c r="G78" s="114" t="s">
        <v>750</v>
      </c>
      <c r="H78" s="114"/>
      <c r="I78" s="114" t="s">
        <v>748</v>
      </c>
      <c r="J78" t="s">
        <v>722</v>
      </c>
    </row>
    <row r="79" spans="1:10">
      <c r="A79" s="111" t="s">
        <v>751</v>
      </c>
      <c r="B79" s="111" t="s">
        <v>156</v>
      </c>
      <c r="C79" s="111" t="s">
        <v>159</v>
      </c>
      <c r="D79" s="111">
        <v>2</v>
      </c>
      <c r="E79" s="111">
        <v>2</v>
      </c>
      <c r="F79" s="112">
        <v>46311</v>
      </c>
      <c r="G79" s="114" t="s">
        <v>750</v>
      </c>
      <c r="H79" s="114"/>
      <c r="I79" s="114" t="s">
        <v>748</v>
      </c>
      <c r="J79" t="s">
        <v>722</v>
      </c>
    </row>
    <row r="80" spans="1:10">
      <c r="A80" s="107" t="s">
        <v>751</v>
      </c>
      <c r="B80" s="107" t="s">
        <v>156</v>
      </c>
      <c r="C80" s="107" t="s">
        <v>317</v>
      </c>
      <c r="D80" s="107">
        <v>1</v>
      </c>
      <c r="E80" s="107">
        <v>1</v>
      </c>
      <c r="F80" s="108">
        <v>46311</v>
      </c>
      <c r="G80" s="109" t="s">
        <v>750</v>
      </c>
      <c r="H80" s="109"/>
      <c r="I80" s="109" t="s">
        <v>748</v>
      </c>
    </row>
    <row r="81" spans="1:9">
      <c r="A81" s="118"/>
      <c r="B81" s="118"/>
      <c r="C81" s="118"/>
      <c r="D81" s="118"/>
      <c r="E81" s="118"/>
      <c r="F81" s="119"/>
      <c r="G81" s="120"/>
      <c r="H81" s="120"/>
      <c r="I81" s="120"/>
    </row>
    <row r="82" spans="1:9">
      <c r="A82" s="107" t="s">
        <v>751</v>
      </c>
      <c r="B82" s="107" t="s">
        <v>156</v>
      </c>
      <c r="C82" s="107" t="s">
        <v>337</v>
      </c>
      <c r="D82" s="107">
        <v>0</v>
      </c>
      <c r="E82" s="107">
        <v>1</v>
      </c>
      <c r="F82" s="108">
        <v>46311</v>
      </c>
      <c r="G82" s="109" t="s">
        <v>750</v>
      </c>
      <c r="H82" s="109"/>
      <c r="I82" s="109" t="s">
        <v>748</v>
      </c>
    </row>
    <row r="83" spans="1:9">
      <c r="A83" s="65"/>
      <c r="B83" s="65"/>
      <c r="C83" s="65"/>
      <c r="D83" s="60">
        <f>SUM(E57:E81)</f>
        <v>59</v>
      </c>
      <c r="E83" s="89"/>
      <c r="F83" s="65"/>
      <c r="G83" s="89"/>
      <c r="H83" s="89"/>
      <c r="I83" s="89"/>
    </row>
    <row r="84" spans="1:9">
      <c r="A84" s="90" t="s">
        <v>752</v>
      </c>
      <c r="B84" s="90" t="s">
        <v>156</v>
      </c>
      <c r="C84" s="90" t="s">
        <v>753</v>
      </c>
      <c r="D84" s="90">
        <v>1</v>
      </c>
      <c r="E84" s="90">
        <v>1</v>
      </c>
      <c r="F84" s="92">
        <v>46318</v>
      </c>
      <c r="G84" s="90" t="s">
        <v>738</v>
      </c>
      <c r="H84" s="90"/>
      <c r="I84" s="90" t="s">
        <v>754</v>
      </c>
    </row>
    <row r="85" spans="1:9">
      <c r="A85" s="65"/>
      <c r="B85" s="65"/>
      <c r="C85" s="65"/>
      <c r="D85" s="65"/>
      <c r="E85" s="65"/>
      <c r="F85" s="65"/>
      <c r="G85" s="89"/>
      <c r="H85" s="89"/>
      <c r="I85" s="89"/>
    </row>
    <row r="86" spans="1:9">
      <c r="A86" s="65" t="s">
        <v>755</v>
      </c>
      <c r="B86" s="65" t="s">
        <v>156</v>
      </c>
      <c r="C86" s="65" t="s">
        <v>210</v>
      </c>
      <c r="D86" s="65">
        <v>8</v>
      </c>
      <c r="E86" s="65">
        <v>8</v>
      </c>
      <c r="F86" s="91">
        <v>46318</v>
      </c>
      <c r="G86" s="89" t="s">
        <v>738</v>
      </c>
      <c r="H86" s="89"/>
      <c r="I86" s="89" t="s">
        <v>754</v>
      </c>
    </row>
    <row r="87" spans="1:9">
      <c r="A87" s="65" t="s">
        <v>755</v>
      </c>
      <c r="B87" s="65" t="s">
        <v>156</v>
      </c>
      <c r="C87" s="65" t="s">
        <v>256</v>
      </c>
      <c r="D87" s="65">
        <v>2</v>
      </c>
      <c r="E87" s="65">
        <v>2</v>
      </c>
      <c r="F87" s="91">
        <v>46318</v>
      </c>
      <c r="G87" s="89" t="s">
        <v>738</v>
      </c>
      <c r="H87" s="89"/>
      <c r="I87" s="89" t="s">
        <v>754</v>
      </c>
    </row>
    <row r="88" spans="1:9">
      <c r="A88" s="65" t="s">
        <v>755</v>
      </c>
      <c r="B88" s="65" t="s">
        <v>156</v>
      </c>
      <c r="C88" s="65" t="s">
        <v>252</v>
      </c>
      <c r="D88" s="65">
        <v>4</v>
      </c>
      <c r="E88" s="65">
        <v>4</v>
      </c>
      <c r="F88" s="91">
        <v>46318</v>
      </c>
      <c r="G88" s="89" t="s">
        <v>738</v>
      </c>
      <c r="H88" s="89"/>
      <c r="I88" s="89" t="s">
        <v>754</v>
      </c>
    </row>
    <row r="89" spans="1:9">
      <c r="A89" s="65" t="s">
        <v>755</v>
      </c>
      <c r="B89" s="65" t="s">
        <v>156</v>
      </c>
      <c r="C89" s="65" t="s">
        <v>224</v>
      </c>
      <c r="D89" s="65">
        <v>4</v>
      </c>
      <c r="E89" s="65">
        <v>4</v>
      </c>
      <c r="F89" s="91">
        <v>46318</v>
      </c>
      <c r="G89" s="89" t="s">
        <v>738</v>
      </c>
      <c r="H89" s="89"/>
      <c r="I89" s="89" t="s">
        <v>754</v>
      </c>
    </row>
    <row r="90" spans="1:9">
      <c r="A90" s="65" t="s">
        <v>755</v>
      </c>
      <c r="B90" s="65" t="s">
        <v>156</v>
      </c>
      <c r="C90" s="65" t="s">
        <v>330</v>
      </c>
      <c r="D90" s="65">
        <v>1</v>
      </c>
      <c r="E90" s="65">
        <v>1</v>
      </c>
      <c r="F90" s="91">
        <v>46318</v>
      </c>
      <c r="G90" s="89" t="s">
        <v>738</v>
      </c>
      <c r="H90" s="89"/>
      <c r="I90" s="89" t="s">
        <v>754</v>
      </c>
    </row>
    <row r="91" spans="1:9">
      <c r="A91" s="65" t="s">
        <v>755</v>
      </c>
      <c r="B91" s="65" t="s">
        <v>156</v>
      </c>
      <c r="C91" s="65" t="s">
        <v>259</v>
      </c>
      <c r="D91" s="65">
        <v>2</v>
      </c>
      <c r="E91" s="65">
        <v>2</v>
      </c>
      <c r="F91" s="91">
        <v>46318</v>
      </c>
      <c r="G91" s="89" t="s">
        <v>738</v>
      </c>
      <c r="H91" s="89"/>
      <c r="I91" s="89" t="s">
        <v>754</v>
      </c>
    </row>
    <row r="92" spans="1:9">
      <c r="A92" s="65" t="s">
        <v>755</v>
      </c>
      <c r="B92" s="65" t="s">
        <v>156</v>
      </c>
      <c r="C92" s="65" t="s">
        <v>152</v>
      </c>
      <c r="D92" s="65">
        <v>15</v>
      </c>
      <c r="E92" s="65">
        <v>15</v>
      </c>
      <c r="F92" s="91">
        <v>46318</v>
      </c>
      <c r="G92" s="89" t="s">
        <v>738</v>
      </c>
      <c r="H92" s="89"/>
      <c r="I92" s="89" t="s">
        <v>754</v>
      </c>
    </row>
    <row r="93" spans="1:9">
      <c r="A93" s="65" t="s">
        <v>755</v>
      </c>
      <c r="B93" s="65" t="s">
        <v>156</v>
      </c>
      <c r="C93" s="65" t="s">
        <v>208</v>
      </c>
      <c r="D93" s="65">
        <v>2</v>
      </c>
      <c r="E93" s="65">
        <v>2</v>
      </c>
      <c r="F93" s="91">
        <v>46318</v>
      </c>
      <c r="G93" s="89" t="s">
        <v>738</v>
      </c>
      <c r="H93" s="89"/>
      <c r="I93" s="89" t="s">
        <v>754</v>
      </c>
    </row>
    <row r="94" spans="1:9">
      <c r="A94" s="65" t="s">
        <v>755</v>
      </c>
      <c r="B94" s="65" t="s">
        <v>156</v>
      </c>
      <c r="C94" s="65" t="s">
        <v>291</v>
      </c>
      <c r="D94" s="65">
        <v>2</v>
      </c>
      <c r="E94" s="65">
        <v>2</v>
      </c>
      <c r="F94" s="91">
        <v>46318</v>
      </c>
      <c r="G94" s="89" t="s">
        <v>738</v>
      </c>
      <c r="H94" s="89"/>
      <c r="I94" s="89" t="s">
        <v>754</v>
      </c>
    </row>
    <row r="95" spans="1:9">
      <c r="A95" s="65" t="s">
        <v>755</v>
      </c>
      <c r="B95" s="65" t="s">
        <v>156</v>
      </c>
      <c r="C95" s="65" t="s">
        <v>188</v>
      </c>
      <c r="D95" s="65">
        <v>2</v>
      </c>
      <c r="E95" s="65">
        <v>2</v>
      </c>
      <c r="F95" s="91">
        <v>46318</v>
      </c>
      <c r="G95" s="89" t="s">
        <v>738</v>
      </c>
      <c r="H95" s="89"/>
      <c r="I95" s="89" t="s">
        <v>754</v>
      </c>
    </row>
    <row r="96" spans="1:9">
      <c r="A96" s="65" t="s">
        <v>755</v>
      </c>
      <c r="B96" s="65" t="s">
        <v>156</v>
      </c>
      <c r="C96" s="65" t="s">
        <v>242</v>
      </c>
      <c r="D96" s="65">
        <v>2</v>
      </c>
      <c r="E96" s="65">
        <v>2</v>
      </c>
      <c r="F96" s="91">
        <v>46318</v>
      </c>
      <c r="G96" s="89" t="s">
        <v>738</v>
      </c>
      <c r="H96" s="89"/>
      <c r="I96" s="89" t="s">
        <v>754</v>
      </c>
    </row>
    <row r="97" spans="1:10">
      <c r="A97" s="65" t="s">
        <v>755</v>
      </c>
      <c r="B97" s="65" t="s">
        <v>156</v>
      </c>
      <c r="C97" s="65" t="s">
        <v>218</v>
      </c>
      <c r="D97" s="65">
        <v>6</v>
      </c>
      <c r="E97" s="65">
        <v>6</v>
      </c>
      <c r="F97" s="91">
        <v>46318</v>
      </c>
      <c r="G97" s="89" t="s">
        <v>738</v>
      </c>
      <c r="H97" s="89"/>
      <c r="I97" s="89" t="s">
        <v>754</v>
      </c>
    </row>
    <row r="98" spans="1:10">
      <c r="A98" s="65" t="s">
        <v>755</v>
      </c>
      <c r="B98" s="65" t="s">
        <v>156</v>
      </c>
      <c r="C98" s="65" t="s">
        <v>214</v>
      </c>
      <c r="D98" s="65">
        <v>1</v>
      </c>
      <c r="E98" s="65">
        <v>1</v>
      </c>
      <c r="F98" s="91">
        <v>46318</v>
      </c>
      <c r="G98" s="89" t="s">
        <v>738</v>
      </c>
      <c r="H98" s="89"/>
      <c r="I98" s="89" t="s">
        <v>754</v>
      </c>
    </row>
    <row r="99" spans="1:10">
      <c r="A99" s="65" t="s">
        <v>755</v>
      </c>
      <c r="B99" s="65" t="s">
        <v>156</v>
      </c>
      <c r="C99" s="65" t="s">
        <v>180</v>
      </c>
      <c r="D99" s="65">
        <v>2</v>
      </c>
      <c r="E99" s="65">
        <v>2</v>
      </c>
      <c r="F99" s="91">
        <v>46318</v>
      </c>
      <c r="G99" s="89" t="s">
        <v>738</v>
      </c>
      <c r="H99" s="89"/>
      <c r="I99" s="89" t="s">
        <v>754</v>
      </c>
    </row>
    <row r="100" spans="1:10">
      <c r="A100" s="65" t="s">
        <v>755</v>
      </c>
      <c r="B100" s="65" t="s">
        <v>156</v>
      </c>
      <c r="C100" s="65" t="s">
        <v>269</v>
      </c>
      <c r="D100" s="65">
        <v>2</v>
      </c>
      <c r="E100" s="65">
        <v>2</v>
      </c>
      <c r="F100" s="91">
        <v>46318</v>
      </c>
      <c r="G100" s="89" t="s">
        <v>738</v>
      </c>
      <c r="H100" s="89"/>
      <c r="I100" s="89" t="s">
        <v>754</v>
      </c>
    </row>
    <row r="101" spans="1:10">
      <c r="A101" s="65" t="s">
        <v>755</v>
      </c>
      <c r="B101" s="65" t="s">
        <v>156</v>
      </c>
      <c r="C101" s="65" t="s">
        <v>202</v>
      </c>
      <c r="D101" s="65">
        <v>4</v>
      </c>
      <c r="E101" s="65">
        <v>4</v>
      </c>
      <c r="F101" s="91">
        <v>46318</v>
      </c>
      <c r="G101" s="89" t="s">
        <v>738</v>
      </c>
      <c r="H101" s="89"/>
      <c r="I101" s="89" t="s">
        <v>754</v>
      </c>
    </row>
    <row r="102" spans="1:10">
      <c r="A102" s="65" t="s">
        <v>755</v>
      </c>
      <c r="B102" s="65" t="s">
        <v>156</v>
      </c>
      <c r="C102" s="65" t="s">
        <v>317</v>
      </c>
      <c r="D102" s="65">
        <v>2</v>
      </c>
      <c r="E102" s="65">
        <v>2</v>
      </c>
      <c r="F102" s="91">
        <v>46318</v>
      </c>
      <c r="G102" s="89" t="s">
        <v>738</v>
      </c>
      <c r="H102" s="89"/>
      <c r="I102" s="89" t="s">
        <v>754</v>
      </c>
    </row>
    <row r="103" spans="1:10">
      <c r="A103" s="73"/>
      <c r="B103" s="73"/>
      <c r="C103" s="73"/>
      <c r="D103" s="73">
        <f>SUM(E84:E102)</f>
        <v>62</v>
      </c>
      <c r="E103" s="73"/>
      <c r="F103" s="73"/>
      <c r="G103" s="73"/>
      <c r="H103" s="73"/>
      <c r="I103" s="73"/>
    </row>
    <row r="104" spans="1:10">
      <c r="A104" s="65" t="s">
        <v>756</v>
      </c>
      <c r="B104" s="65" t="s">
        <v>156</v>
      </c>
      <c r="C104" s="65" t="s">
        <v>176</v>
      </c>
      <c r="D104" s="65">
        <v>3</v>
      </c>
      <c r="E104" s="65">
        <v>3</v>
      </c>
      <c r="F104" s="91">
        <v>46325</v>
      </c>
      <c r="G104" s="89" t="s">
        <v>714</v>
      </c>
      <c r="H104" s="89"/>
      <c r="I104" s="89" t="s">
        <v>757</v>
      </c>
      <c r="J104" s="115" t="s">
        <v>758</v>
      </c>
    </row>
    <row r="105" spans="1:10">
      <c r="A105" s="65" t="s">
        <v>756</v>
      </c>
      <c r="B105" s="65" t="s">
        <v>156</v>
      </c>
      <c r="C105" s="65" t="s">
        <v>152</v>
      </c>
      <c r="D105" s="65">
        <v>15</v>
      </c>
      <c r="E105" s="65">
        <v>15</v>
      </c>
      <c r="F105" s="91">
        <v>46325</v>
      </c>
      <c r="G105" s="89" t="s">
        <v>714</v>
      </c>
      <c r="H105" s="73"/>
      <c r="I105" s="89" t="s">
        <v>757</v>
      </c>
      <c r="J105" s="115" t="s">
        <v>758</v>
      </c>
    </row>
    <row r="106" spans="1:10">
      <c r="A106" s="65" t="s">
        <v>756</v>
      </c>
      <c r="B106" s="65" t="s">
        <v>156</v>
      </c>
      <c r="C106" s="65" t="s">
        <v>172</v>
      </c>
      <c r="D106" s="65">
        <v>8</v>
      </c>
      <c r="E106" s="65">
        <v>8</v>
      </c>
      <c r="F106" s="91">
        <v>46325</v>
      </c>
      <c r="G106" s="89" t="s">
        <v>714</v>
      </c>
      <c r="H106" s="73"/>
      <c r="I106" s="89" t="s">
        <v>757</v>
      </c>
      <c r="J106" s="115" t="s">
        <v>758</v>
      </c>
    </row>
    <row r="107" spans="1:10">
      <c r="A107" s="65" t="s">
        <v>756</v>
      </c>
      <c r="B107" s="65" t="s">
        <v>156</v>
      </c>
      <c r="C107" s="65" t="s">
        <v>162</v>
      </c>
      <c r="D107" s="65">
        <v>30</v>
      </c>
      <c r="E107" s="65">
        <v>30</v>
      </c>
      <c r="F107" s="91">
        <v>46325</v>
      </c>
      <c r="G107" s="89" t="s">
        <v>714</v>
      </c>
      <c r="H107" s="89"/>
      <c r="I107" s="89" t="s">
        <v>757</v>
      </c>
      <c r="J107" s="115" t="s">
        <v>758</v>
      </c>
    </row>
    <row r="108" spans="1:10">
      <c r="A108" s="65" t="s">
        <v>756</v>
      </c>
      <c r="B108" s="65" t="s">
        <v>156</v>
      </c>
      <c r="C108" s="65" t="s">
        <v>196</v>
      </c>
      <c r="D108" s="65">
        <v>1</v>
      </c>
      <c r="E108" s="65">
        <v>1</v>
      </c>
      <c r="F108" s="91">
        <v>46325</v>
      </c>
      <c r="G108" s="89" t="s">
        <v>714</v>
      </c>
      <c r="H108" s="89"/>
      <c r="I108" s="89" t="s">
        <v>757</v>
      </c>
      <c r="J108" s="115" t="s">
        <v>758</v>
      </c>
    </row>
    <row r="109" spans="1:10">
      <c r="A109" s="65" t="s">
        <v>756</v>
      </c>
      <c r="B109" s="65" t="s">
        <v>156</v>
      </c>
      <c r="C109" s="65" t="s">
        <v>186</v>
      </c>
      <c r="D109" s="65">
        <v>2</v>
      </c>
      <c r="E109" s="65">
        <v>2</v>
      </c>
      <c r="F109" s="91">
        <v>46325</v>
      </c>
      <c r="G109" s="89" t="s">
        <v>714</v>
      </c>
      <c r="H109" s="89"/>
      <c r="I109" s="89" t="s">
        <v>757</v>
      </c>
      <c r="J109" s="115" t="s">
        <v>758</v>
      </c>
    </row>
    <row r="110" spans="1:10">
      <c r="A110" s="65" t="s">
        <v>756</v>
      </c>
      <c r="B110" s="65" t="s">
        <v>156</v>
      </c>
      <c r="C110" s="65" t="s">
        <v>166</v>
      </c>
      <c r="D110" s="65">
        <v>2</v>
      </c>
      <c r="E110" s="65">
        <v>2</v>
      </c>
      <c r="F110" s="91">
        <v>46325</v>
      </c>
      <c r="G110" s="89" t="s">
        <v>714</v>
      </c>
      <c r="H110" s="89"/>
      <c r="I110" s="89" t="s">
        <v>757</v>
      </c>
      <c r="J110" s="115" t="s">
        <v>758</v>
      </c>
    </row>
    <row r="111" spans="1:10">
      <c r="A111" s="65" t="s">
        <v>756</v>
      </c>
      <c r="B111" s="65" t="s">
        <v>156</v>
      </c>
      <c r="C111" s="65" t="s">
        <v>159</v>
      </c>
      <c r="D111" s="65">
        <v>3</v>
      </c>
      <c r="E111" s="65">
        <v>3</v>
      </c>
      <c r="F111" s="91">
        <v>46325</v>
      </c>
      <c r="G111" s="89" t="s">
        <v>714</v>
      </c>
      <c r="H111" s="89"/>
      <c r="I111" s="89" t="s">
        <v>757</v>
      </c>
      <c r="J111" s="115" t="s">
        <v>758</v>
      </c>
    </row>
    <row r="112" spans="1:10">
      <c r="A112" s="89"/>
      <c r="B112" s="89"/>
      <c r="C112" s="89"/>
      <c r="D112" s="89">
        <f>SUM(E104:E111)</f>
        <v>64</v>
      </c>
      <c r="E112" s="89"/>
      <c r="F112" s="93"/>
      <c r="G112" s="73"/>
      <c r="H112" s="89"/>
      <c r="I112" s="89"/>
    </row>
    <row r="113" spans="1:10">
      <c r="A113" s="89"/>
      <c r="B113" s="89"/>
      <c r="C113" s="89"/>
      <c r="D113" s="89"/>
      <c r="E113" s="89"/>
      <c r="F113" s="93"/>
      <c r="G113" s="73"/>
      <c r="H113" s="89"/>
      <c r="I113" s="89"/>
    </row>
    <row r="114" spans="1:10">
      <c r="A114" s="89" t="s">
        <v>759</v>
      </c>
      <c r="B114" s="89" t="s">
        <v>156</v>
      </c>
      <c r="C114" s="89" t="s">
        <v>190</v>
      </c>
      <c r="D114" s="89">
        <v>1</v>
      </c>
      <c r="E114" s="89">
        <v>1</v>
      </c>
      <c r="F114" s="94">
        <v>46332</v>
      </c>
      <c r="G114" s="89" t="s">
        <v>742</v>
      </c>
      <c r="H114" s="89"/>
      <c r="I114" s="89" t="s">
        <v>760</v>
      </c>
      <c r="J114" s="115" t="s">
        <v>761</v>
      </c>
    </row>
    <row r="115" spans="1:10">
      <c r="A115" s="89" t="s">
        <v>759</v>
      </c>
      <c r="B115" s="89" t="s">
        <v>156</v>
      </c>
      <c r="C115" s="89" t="s">
        <v>301</v>
      </c>
      <c r="D115" s="89">
        <v>4</v>
      </c>
      <c r="E115" s="89">
        <v>4</v>
      </c>
      <c r="F115" s="94">
        <v>46332</v>
      </c>
      <c r="G115" s="89" t="s">
        <v>742</v>
      </c>
      <c r="H115" s="89"/>
      <c r="I115" s="89" t="s">
        <v>760</v>
      </c>
      <c r="J115" s="115" t="s">
        <v>761</v>
      </c>
    </row>
    <row r="116" spans="1:10">
      <c r="A116" s="89" t="s">
        <v>759</v>
      </c>
      <c r="B116" s="89" t="s">
        <v>156</v>
      </c>
      <c r="C116" s="89" t="s">
        <v>273</v>
      </c>
      <c r="D116" s="89">
        <v>1</v>
      </c>
      <c r="E116" s="89">
        <v>1</v>
      </c>
      <c r="F116" s="94">
        <v>46332</v>
      </c>
      <c r="G116" s="89" t="s">
        <v>742</v>
      </c>
      <c r="H116" s="89"/>
      <c r="I116" s="89" t="s">
        <v>760</v>
      </c>
      <c r="J116" s="115" t="s">
        <v>761</v>
      </c>
    </row>
    <row r="117" spans="1:10">
      <c r="A117" s="89" t="s">
        <v>759</v>
      </c>
      <c r="B117" s="89" t="s">
        <v>156</v>
      </c>
      <c r="C117" s="89" t="s">
        <v>279</v>
      </c>
      <c r="D117" s="89">
        <v>1</v>
      </c>
      <c r="E117" s="89">
        <v>1</v>
      </c>
      <c r="F117" s="94">
        <v>46332</v>
      </c>
      <c r="G117" s="89" t="s">
        <v>742</v>
      </c>
      <c r="H117" s="89"/>
      <c r="I117" s="89" t="s">
        <v>760</v>
      </c>
      <c r="J117" s="115" t="s">
        <v>761</v>
      </c>
    </row>
    <row r="118" spans="1:10">
      <c r="A118" s="89" t="s">
        <v>759</v>
      </c>
      <c r="B118" s="89" t="s">
        <v>156</v>
      </c>
      <c r="C118" s="89" t="s">
        <v>248</v>
      </c>
      <c r="D118" s="89">
        <v>2</v>
      </c>
      <c r="E118" s="89">
        <v>2</v>
      </c>
      <c r="F118" s="94">
        <v>46332</v>
      </c>
      <c r="G118" s="89" t="s">
        <v>742</v>
      </c>
      <c r="H118" s="89"/>
      <c r="I118" s="89" t="s">
        <v>760</v>
      </c>
      <c r="J118" s="115" t="s">
        <v>761</v>
      </c>
    </row>
    <row r="119" spans="1:10">
      <c r="A119" s="89" t="s">
        <v>759</v>
      </c>
      <c r="B119" s="89" t="s">
        <v>156</v>
      </c>
      <c r="C119" s="89" t="s">
        <v>252</v>
      </c>
      <c r="D119" s="89">
        <v>1</v>
      </c>
      <c r="E119" s="89">
        <v>1</v>
      </c>
      <c r="F119" s="94">
        <v>46332</v>
      </c>
      <c r="G119" s="89" t="s">
        <v>742</v>
      </c>
      <c r="H119" s="89"/>
      <c r="I119" s="89" t="s">
        <v>760</v>
      </c>
      <c r="J119" s="115" t="s">
        <v>761</v>
      </c>
    </row>
    <row r="120" spans="1:10">
      <c r="A120" s="89" t="s">
        <v>759</v>
      </c>
      <c r="B120" s="89" t="s">
        <v>156</v>
      </c>
      <c r="C120" s="89" t="s">
        <v>259</v>
      </c>
      <c r="D120" s="89">
        <v>2</v>
      </c>
      <c r="E120" s="89">
        <v>2</v>
      </c>
      <c r="F120" s="94">
        <v>46332</v>
      </c>
      <c r="G120" s="89" t="s">
        <v>742</v>
      </c>
      <c r="H120" s="89"/>
      <c r="I120" s="89" t="s">
        <v>760</v>
      </c>
      <c r="J120" s="115" t="s">
        <v>761</v>
      </c>
    </row>
    <row r="121" spans="1:10">
      <c r="A121" s="89" t="s">
        <v>759</v>
      </c>
      <c r="B121" s="89" t="s">
        <v>156</v>
      </c>
      <c r="C121" s="89" t="s">
        <v>208</v>
      </c>
      <c r="D121" s="89">
        <v>3</v>
      </c>
      <c r="E121" s="89">
        <v>3</v>
      </c>
      <c r="F121" s="94">
        <v>46332</v>
      </c>
      <c r="G121" s="89" t="s">
        <v>742</v>
      </c>
      <c r="H121" s="89"/>
      <c r="I121" s="89" t="s">
        <v>760</v>
      </c>
      <c r="J121" s="115" t="s">
        <v>761</v>
      </c>
    </row>
    <row r="122" spans="1:10">
      <c r="A122" s="89" t="s">
        <v>759</v>
      </c>
      <c r="B122" s="89" t="s">
        <v>156</v>
      </c>
      <c r="C122" s="89" t="s">
        <v>172</v>
      </c>
      <c r="D122" s="89">
        <v>4</v>
      </c>
      <c r="E122" s="89">
        <v>4</v>
      </c>
      <c r="F122" s="94">
        <v>46332</v>
      </c>
      <c r="G122" s="89" t="s">
        <v>742</v>
      </c>
      <c r="H122" s="89"/>
      <c r="I122" s="89" t="s">
        <v>760</v>
      </c>
      <c r="J122" s="115" t="s">
        <v>761</v>
      </c>
    </row>
    <row r="123" spans="1:10">
      <c r="A123" s="89" t="s">
        <v>759</v>
      </c>
      <c r="B123" s="89" t="s">
        <v>156</v>
      </c>
      <c r="C123" s="89" t="s">
        <v>281</v>
      </c>
      <c r="D123" s="89">
        <v>2</v>
      </c>
      <c r="E123" s="89">
        <v>2</v>
      </c>
      <c r="F123" s="94">
        <v>46332</v>
      </c>
      <c r="G123" s="89" t="s">
        <v>742</v>
      </c>
      <c r="H123" s="89"/>
      <c r="I123" s="89" t="s">
        <v>760</v>
      </c>
      <c r="J123" s="115" t="s">
        <v>761</v>
      </c>
    </row>
    <row r="124" spans="1:10">
      <c r="A124" s="89" t="s">
        <v>759</v>
      </c>
      <c r="B124" s="89" t="s">
        <v>156</v>
      </c>
      <c r="C124" s="89" t="s">
        <v>162</v>
      </c>
      <c r="D124" s="89">
        <v>3</v>
      </c>
      <c r="E124" s="89">
        <v>3</v>
      </c>
      <c r="F124" s="94">
        <v>46332</v>
      </c>
      <c r="G124" s="89" t="s">
        <v>742</v>
      </c>
      <c r="H124" s="89"/>
      <c r="I124" s="89" t="s">
        <v>760</v>
      </c>
      <c r="J124" s="115" t="s">
        <v>761</v>
      </c>
    </row>
    <row r="125" spans="1:10">
      <c r="A125" s="89" t="s">
        <v>759</v>
      </c>
      <c r="B125" s="89" t="s">
        <v>156</v>
      </c>
      <c r="C125" s="89" t="s">
        <v>291</v>
      </c>
      <c r="D125" s="89">
        <v>3</v>
      </c>
      <c r="E125" s="89">
        <v>3</v>
      </c>
      <c r="F125" s="94">
        <v>46332</v>
      </c>
      <c r="G125" s="89" t="s">
        <v>742</v>
      </c>
      <c r="H125" s="89"/>
      <c r="I125" s="89" t="s">
        <v>760</v>
      </c>
      <c r="J125" s="115" t="s">
        <v>761</v>
      </c>
    </row>
    <row r="126" spans="1:10">
      <c r="A126" s="89" t="s">
        <v>759</v>
      </c>
      <c r="B126" s="89" t="s">
        <v>156</v>
      </c>
      <c r="C126" s="89" t="s">
        <v>186</v>
      </c>
      <c r="D126" s="89">
        <v>4</v>
      </c>
      <c r="E126" s="89">
        <v>4</v>
      </c>
      <c r="F126" s="94">
        <v>46332</v>
      </c>
      <c r="G126" s="89" t="s">
        <v>742</v>
      </c>
      <c r="H126" s="89"/>
      <c r="I126" s="89" t="s">
        <v>760</v>
      </c>
      <c r="J126" s="115" t="s">
        <v>761</v>
      </c>
    </row>
    <row r="127" spans="1:10">
      <c r="A127" s="89" t="s">
        <v>759</v>
      </c>
      <c r="B127" s="89" t="s">
        <v>156</v>
      </c>
      <c r="C127" s="89" t="s">
        <v>182</v>
      </c>
      <c r="D127" s="89">
        <v>1</v>
      </c>
      <c r="E127" s="89">
        <v>1</v>
      </c>
      <c r="F127" s="94">
        <v>46332</v>
      </c>
      <c r="G127" s="89" t="s">
        <v>742</v>
      </c>
      <c r="H127" s="89"/>
      <c r="I127" s="89" t="s">
        <v>760</v>
      </c>
      <c r="J127" s="115" t="s">
        <v>761</v>
      </c>
    </row>
    <row r="128" spans="1:10">
      <c r="A128" s="89" t="s">
        <v>759</v>
      </c>
      <c r="B128" s="89" t="s">
        <v>156</v>
      </c>
      <c r="C128" s="89" t="s">
        <v>240</v>
      </c>
      <c r="D128" s="89">
        <v>3</v>
      </c>
      <c r="E128" s="89">
        <v>3</v>
      </c>
      <c r="F128" s="94">
        <v>46332</v>
      </c>
      <c r="G128" s="89" t="s">
        <v>742</v>
      </c>
      <c r="H128" s="89"/>
      <c r="I128" s="89" t="s">
        <v>760</v>
      </c>
      <c r="J128" s="115" t="s">
        <v>761</v>
      </c>
    </row>
    <row r="129" spans="1:10">
      <c r="A129" s="89" t="s">
        <v>759</v>
      </c>
      <c r="B129" s="89" t="s">
        <v>156</v>
      </c>
      <c r="C129" s="89" t="s">
        <v>170</v>
      </c>
      <c r="D129" s="89">
        <v>4</v>
      </c>
      <c r="E129" s="89">
        <v>4</v>
      </c>
      <c r="F129" s="94">
        <v>46332</v>
      </c>
      <c r="G129" s="89" t="s">
        <v>742</v>
      </c>
      <c r="H129" s="89"/>
      <c r="I129" s="89" t="s">
        <v>760</v>
      </c>
      <c r="J129" s="115" t="s">
        <v>761</v>
      </c>
    </row>
    <row r="130" spans="1:10">
      <c r="A130" s="89" t="s">
        <v>759</v>
      </c>
      <c r="B130" s="89" t="s">
        <v>156</v>
      </c>
      <c r="C130" s="89" t="s">
        <v>188</v>
      </c>
      <c r="D130" s="89">
        <v>6</v>
      </c>
      <c r="E130" s="89">
        <v>6</v>
      </c>
      <c r="F130" s="94">
        <v>46332</v>
      </c>
      <c r="G130" s="89" t="s">
        <v>742</v>
      </c>
      <c r="H130" s="89"/>
      <c r="I130" s="89" t="s">
        <v>760</v>
      </c>
      <c r="J130" s="115" t="s">
        <v>761</v>
      </c>
    </row>
    <row r="131" spans="1:10">
      <c r="A131" s="89" t="s">
        <v>759</v>
      </c>
      <c r="B131" s="89" t="s">
        <v>156</v>
      </c>
      <c r="C131" s="89" t="s">
        <v>226</v>
      </c>
      <c r="D131" s="89">
        <v>4</v>
      </c>
      <c r="E131" s="89">
        <v>4</v>
      </c>
      <c r="F131" s="94">
        <v>46332</v>
      </c>
      <c r="G131" s="89" t="s">
        <v>742</v>
      </c>
      <c r="H131" s="89"/>
      <c r="I131" s="89" t="s">
        <v>760</v>
      </c>
      <c r="J131" s="115" t="s">
        <v>761</v>
      </c>
    </row>
    <row r="132" spans="1:10">
      <c r="A132" s="89" t="s">
        <v>759</v>
      </c>
      <c r="B132" s="89" t="s">
        <v>156</v>
      </c>
      <c r="C132" s="89" t="s">
        <v>261</v>
      </c>
      <c r="D132" s="89">
        <v>2</v>
      </c>
      <c r="E132" s="89">
        <v>2</v>
      </c>
      <c r="F132" s="94">
        <v>46332</v>
      </c>
      <c r="G132" s="89" t="s">
        <v>742</v>
      </c>
      <c r="H132" s="89"/>
      <c r="I132" s="89" t="s">
        <v>760</v>
      </c>
      <c r="J132" s="115" t="s">
        <v>761</v>
      </c>
    </row>
    <row r="133" spans="1:10">
      <c r="A133" s="89" t="s">
        <v>759</v>
      </c>
      <c r="B133" s="89" t="s">
        <v>156</v>
      </c>
      <c r="C133" s="89" t="s">
        <v>180</v>
      </c>
      <c r="D133" s="89">
        <v>8</v>
      </c>
      <c r="E133" s="89">
        <v>8</v>
      </c>
      <c r="F133" s="94">
        <v>46332</v>
      </c>
      <c r="G133" s="89" t="s">
        <v>742</v>
      </c>
      <c r="H133" s="89"/>
      <c r="I133" s="89" t="s">
        <v>760</v>
      </c>
      <c r="J133" s="115" t="s">
        <v>761</v>
      </c>
    </row>
    <row r="134" spans="1:10">
      <c r="A134" s="89" t="s">
        <v>759</v>
      </c>
      <c r="B134" s="89" t="s">
        <v>156</v>
      </c>
      <c r="C134" s="89" t="s">
        <v>292</v>
      </c>
      <c r="D134" s="89">
        <v>1</v>
      </c>
      <c r="E134" s="89">
        <v>1</v>
      </c>
      <c r="F134" s="94">
        <v>46332</v>
      </c>
      <c r="G134" s="89" t="s">
        <v>742</v>
      </c>
      <c r="H134" s="89"/>
      <c r="I134" s="89" t="s">
        <v>760</v>
      </c>
      <c r="J134" s="115" t="s">
        <v>761</v>
      </c>
    </row>
    <row r="135" spans="1:10">
      <c r="A135" s="89" t="s">
        <v>759</v>
      </c>
      <c r="B135" s="89" t="s">
        <v>156</v>
      </c>
      <c r="C135" s="89" t="s">
        <v>202</v>
      </c>
      <c r="D135" s="89">
        <v>1</v>
      </c>
      <c r="E135" s="89">
        <v>1</v>
      </c>
      <c r="F135" s="94">
        <v>46332</v>
      </c>
      <c r="G135" s="89" t="s">
        <v>742</v>
      </c>
      <c r="H135" s="89"/>
      <c r="I135" s="89" t="s">
        <v>760</v>
      </c>
      <c r="J135" s="115" t="s">
        <v>761</v>
      </c>
    </row>
    <row r="136" spans="1:10">
      <c r="A136" s="89" t="s">
        <v>759</v>
      </c>
      <c r="B136" s="89" t="s">
        <v>156</v>
      </c>
      <c r="C136" s="89" t="s">
        <v>159</v>
      </c>
      <c r="D136" s="89">
        <v>3</v>
      </c>
      <c r="E136" s="89">
        <v>3</v>
      </c>
      <c r="F136" s="94">
        <v>46332</v>
      </c>
      <c r="G136" s="89" t="s">
        <v>742</v>
      </c>
      <c r="H136" s="89"/>
      <c r="I136" s="89" t="s">
        <v>760</v>
      </c>
      <c r="J136" s="115" t="s">
        <v>761</v>
      </c>
    </row>
    <row r="137" spans="1:10">
      <c r="A137" s="89" t="s">
        <v>759</v>
      </c>
      <c r="B137" s="89" t="s">
        <v>156</v>
      </c>
      <c r="C137" s="89" t="s">
        <v>222</v>
      </c>
      <c r="D137" s="89">
        <v>2</v>
      </c>
      <c r="E137" s="89">
        <v>2</v>
      </c>
      <c r="F137" s="94">
        <v>46332</v>
      </c>
      <c r="G137" s="89" t="s">
        <v>742</v>
      </c>
      <c r="H137" s="89"/>
      <c r="I137" s="89" t="s">
        <v>760</v>
      </c>
      <c r="J137" s="115" t="s">
        <v>761</v>
      </c>
    </row>
    <row r="138" spans="1:10">
      <c r="A138" s="89" t="s">
        <v>759</v>
      </c>
      <c r="B138" s="89" t="s">
        <v>156</v>
      </c>
      <c r="C138" s="89" t="s">
        <v>317</v>
      </c>
      <c r="D138" s="89">
        <v>1</v>
      </c>
      <c r="E138" s="89">
        <v>1</v>
      </c>
      <c r="F138" s="94">
        <v>46332</v>
      </c>
      <c r="G138" s="89" t="s">
        <v>742</v>
      </c>
      <c r="H138" s="95"/>
      <c r="I138" s="89" t="s">
        <v>760</v>
      </c>
      <c r="J138" s="115" t="s">
        <v>761</v>
      </c>
    </row>
    <row r="139" spans="1:10">
      <c r="A139" s="89"/>
      <c r="B139" s="89"/>
      <c r="C139" s="89"/>
      <c r="D139" s="104">
        <f>SUM(E114:E138)</f>
        <v>67</v>
      </c>
      <c r="E139" s="89"/>
      <c r="F139" s="89"/>
      <c r="G139" s="95"/>
      <c r="H139" s="95"/>
      <c r="I139" s="89"/>
    </row>
    <row r="140" spans="1:10">
      <c r="A140" s="89" t="s">
        <v>762</v>
      </c>
      <c r="B140" s="89" t="s">
        <v>156</v>
      </c>
      <c r="C140" s="89" t="s">
        <v>433</v>
      </c>
      <c r="D140" s="89">
        <v>1</v>
      </c>
      <c r="E140" s="89">
        <v>1</v>
      </c>
      <c r="F140" s="94">
        <v>46336</v>
      </c>
      <c r="G140" s="89" t="s">
        <v>748</v>
      </c>
      <c r="H140" s="89"/>
      <c r="I140" s="89" t="s">
        <v>763</v>
      </c>
      <c r="J140" s="115" t="s">
        <v>764</v>
      </c>
    </row>
    <row r="141" spans="1:10">
      <c r="A141" s="89"/>
      <c r="B141" s="89"/>
      <c r="C141" s="89"/>
      <c r="D141" s="89"/>
      <c r="E141" s="89"/>
      <c r="F141" s="89"/>
      <c r="G141" s="89"/>
      <c r="H141" s="73"/>
      <c r="I141" s="89"/>
      <c r="J141" s="115"/>
    </row>
    <row r="142" spans="1:10">
      <c r="A142" s="65" t="s">
        <v>765</v>
      </c>
      <c r="B142" s="65" t="s">
        <v>156</v>
      </c>
      <c r="C142" s="65" t="s">
        <v>190</v>
      </c>
      <c r="D142" s="65">
        <v>2</v>
      </c>
      <c r="E142" s="65">
        <v>2</v>
      </c>
      <c r="F142" s="91">
        <v>46339</v>
      </c>
      <c r="G142" s="89" t="s">
        <v>748</v>
      </c>
      <c r="H142" s="89"/>
      <c r="I142" s="89" t="s">
        <v>763</v>
      </c>
      <c r="J142" s="115" t="s">
        <v>764</v>
      </c>
    </row>
    <row r="143" spans="1:10">
      <c r="A143" s="65" t="s">
        <v>765</v>
      </c>
      <c r="B143" s="65" t="s">
        <v>156</v>
      </c>
      <c r="C143" s="65" t="s">
        <v>248</v>
      </c>
      <c r="D143" s="65">
        <v>4</v>
      </c>
      <c r="E143" s="65">
        <v>4</v>
      </c>
      <c r="F143" s="91">
        <v>46339</v>
      </c>
      <c r="G143" s="89" t="s">
        <v>748</v>
      </c>
      <c r="H143" s="89"/>
      <c r="I143" s="89" t="s">
        <v>763</v>
      </c>
      <c r="J143" s="115" t="s">
        <v>764</v>
      </c>
    </row>
    <row r="144" spans="1:10">
      <c r="A144" s="65" t="s">
        <v>765</v>
      </c>
      <c r="B144" s="65" t="s">
        <v>156</v>
      </c>
      <c r="C144" s="65" t="s">
        <v>256</v>
      </c>
      <c r="D144" s="65">
        <v>1</v>
      </c>
      <c r="E144" s="65">
        <v>1</v>
      </c>
      <c r="F144" s="91">
        <v>46339</v>
      </c>
      <c r="G144" s="89" t="s">
        <v>748</v>
      </c>
      <c r="H144" s="89"/>
      <c r="I144" s="89" t="s">
        <v>763</v>
      </c>
      <c r="J144" s="115" t="s">
        <v>764</v>
      </c>
    </row>
    <row r="145" spans="1:10">
      <c r="A145" s="65" t="s">
        <v>765</v>
      </c>
      <c r="B145" s="65" t="s">
        <v>156</v>
      </c>
      <c r="C145" s="65" t="s">
        <v>252</v>
      </c>
      <c r="D145" s="65">
        <v>2</v>
      </c>
      <c r="E145" s="65">
        <v>2</v>
      </c>
      <c r="F145" s="91">
        <v>46339</v>
      </c>
      <c r="G145" s="89" t="s">
        <v>748</v>
      </c>
      <c r="H145" s="89"/>
      <c r="I145" s="89" t="s">
        <v>763</v>
      </c>
      <c r="J145" s="115" t="s">
        <v>764</v>
      </c>
    </row>
    <row r="146" spans="1:10">
      <c r="A146" s="65" t="s">
        <v>765</v>
      </c>
      <c r="B146" s="65" t="s">
        <v>156</v>
      </c>
      <c r="C146" s="65" t="s">
        <v>330</v>
      </c>
      <c r="D146" s="65">
        <v>1</v>
      </c>
      <c r="E146" s="65">
        <v>1</v>
      </c>
      <c r="F146" s="91">
        <v>46339</v>
      </c>
      <c r="G146" s="89" t="s">
        <v>748</v>
      </c>
      <c r="H146" s="89"/>
      <c r="I146" s="89" t="s">
        <v>763</v>
      </c>
      <c r="J146" s="115" t="s">
        <v>764</v>
      </c>
    </row>
    <row r="147" spans="1:10">
      <c r="A147" s="65" t="s">
        <v>765</v>
      </c>
      <c r="B147" s="65" t="s">
        <v>156</v>
      </c>
      <c r="C147" s="65" t="s">
        <v>259</v>
      </c>
      <c r="D147" s="65">
        <v>1</v>
      </c>
      <c r="E147" s="65">
        <v>1</v>
      </c>
      <c r="F147" s="91">
        <v>46339</v>
      </c>
      <c r="G147" s="89" t="s">
        <v>748</v>
      </c>
      <c r="H147" s="89"/>
      <c r="I147" s="89" t="s">
        <v>763</v>
      </c>
      <c r="J147" s="115" t="s">
        <v>764</v>
      </c>
    </row>
    <row r="148" spans="1:10">
      <c r="A148" s="65" t="s">
        <v>765</v>
      </c>
      <c r="B148" s="65" t="s">
        <v>156</v>
      </c>
      <c r="C148" s="65" t="s">
        <v>208</v>
      </c>
      <c r="D148" s="65">
        <v>1</v>
      </c>
      <c r="E148" s="65">
        <v>1</v>
      </c>
      <c r="F148" s="91">
        <v>46339</v>
      </c>
      <c r="G148" s="89" t="s">
        <v>748</v>
      </c>
      <c r="H148" s="89"/>
      <c r="I148" s="89" t="s">
        <v>763</v>
      </c>
      <c r="J148" s="115" t="s">
        <v>764</v>
      </c>
    </row>
    <row r="149" spans="1:10">
      <c r="A149" s="65" t="s">
        <v>765</v>
      </c>
      <c r="B149" s="65" t="s">
        <v>156</v>
      </c>
      <c r="C149" s="65" t="s">
        <v>281</v>
      </c>
      <c r="D149" s="65">
        <v>3</v>
      </c>
      <c r="E149" s="65">
        <v>3</v>
      </c>
      <c r="F149" s="91">
        <v>46339</v>
      </c>
      <c r="G149" s="89" t="s">
        <v>748</v>
      </c>
      <c r="H149" s="89"/>
      <c r="I149" s="89" t="s">
        <v>763</v>
      </c>
      <c r="J149" s="115" t="s">
        <v>764</v>
      </c>
    </row>
    <row r="150" spans="1:10">
      <c r="A150" s="65" t="s">
        <v>765</v>
      </c>
      <c r="B150" s="65" t="s">
        <v>156</v>
      </c>
      <c r="C150" s="65" t="s">
        <v>162</v>
      </c>
      <c r="D150" s="65">
        <v>8</v>
      </c>
      <c r="E150" s="65">
        <v>8</v>
      </c>
      <c r="F150" s="91">
        <v>46339</v>
      </c>
      <c r="G150" s="89" t="s">
        <v>748</v>
      </c>
      <c r="H150" s="89"/>
      <c r="I150" s="89" t="s">
        <v>763</v>
      </c>
      <c r="J150" s="115" t="s">
        <v>764</v>
      </c>
    </row>
    <row r="151" spans="1:10">
      <c r="A151" s="65" t="s">
        <v>765</v>
      </c>
      <c r="B151" s="65" t="s">
        <v>156</v>
      </c>
      <c r="C151" s="65" t="s">
        <v>238</v>
      </c>
      <c r="D151" s="65">
        <v>2</v>
      </c>
      <c r="E151" s="65">
        <v>2</v>
      </c>
      <c r="F151" s="91">
        <v>46339</v>
      </c>
      <c r="G151" s="89" t="s">
        <v>748</v>
      </c>
      <c r="H151" s="89"/>
      <c r="I151" s="89" t="s">
        <v>763</v>
      </c>
      <c r="J151" s="115" t="s">
        <v>764</v>
      </c>
    </row>
    <row r="152" spans="1:10">
      <c r="A152" s="65" t="s">
        <v>765</v>
      </c>
      <c r="B152" s="65" t="s">
        <v>156</v>
      </c>
      <c r="C152" s="65" t="s">
        <v>291</v>
      </c>
      <c r="D152" s="65">
        <v>1</v>
      </c>
      <c r="E152" s="65">
        <v>1</v>
      </c>
      <c r="F152" s="91">
        <v>46339</v>
      </c>
      <c r="G152" s="89" t="s">
        <v>748</v>
      </c>
      <c r="H152" s="89"/>
      <c r="I152" s="89" t="s">
        <v>763</v>
      </c>
      <c r="J152" s="115" t="s">
        <v>764</v>
      </c>
    </row>
    <row r="153" spans="1:10">
      <c r="A153" s="65" t="s">
        <v>765</v>
      </c>
      <c r="B153" s="65" t="s">
        <v>156</v>
      </c>
      <c r="C153" s="65" t="s">
        <v>265</v>
      </c>
      <c r="D153" s="65">
        <v>2</v>
      </c>
      <c r="E153" s="65">
        <v>2</v>
      </c>
      <c r="F153" s="91">
        <v>46339</v>
      </c>
      <c r="G153" s="89" t="s">
        <v>748</v>
      </c>
      <c r="H153" s="89"/>
      <c r="I153" s="89" t="s">
        <v>763</v>
      </c>
      <c r="J153" s="115" t="s">
        <v>764</v>
      </c>
    </row>
    <row r="154" spans="1:10">
      <c r="A154" s="65" t="s">
        <v>765</v>
      </c>
      <c r="B154" s="65" t="s">
        <v>156</v>
      </c>
      <c r="C154" s="65" t="s">
        <v>182</v>
      </c>
      <c r="D154" s="65">
        <v>2</v>
      </c>
      <c r="E154" s="65">
        <v>2</v>
      </c>
      <c r="F154" s="91">
        <v>46339</v>
      </c>
      <c r="G154" s="89" t="s">
        <v>748</v>
      </c>
      <c r="H154" s="89"/>
      <c r="I154" s="89" t="s">
        <v>763</v>
      </c>
      <c r="J154" s="115" t="s">
        <v>764</v>
      </c>
    </row>
    <row r="155" spans="1:10">
      <c r="A155" s="65" t="s">
        <v>765</v>
      </c>
      <c r="B155" s="65" t="s">
        <v>156</v>
      </c>
      <c r="C155" s="65" t="s">
        <v>240</v>
      </c>
      <c r="D155" s="65">
        <v>1</v>
      </c>
      <c r="E155" s="65">
        <v>1</v>
      </c>
      <c r="F155" s="91">
        <v>46339</v>
      </c>
      <c r="G155" s="89" t="s">
        <v>748</v>
      </c>
      <c r="H155" s="89"/>
      <c r="I155" s="89" t="s">
        <v>763</v>
      </c>
      <c r="J155" s="115" t="s">
        <v>764</v>
      </c>
    </row>
    <row r="156" spans="1:10">
      <c r="A156" s="65" t="s">
        <v>765</v>
      </c>
      <c r="B156" s="65" t="s">
        <v>156</v>
      </c>
      <c r="C156" s="65" t="s">
        <v>170</v>
      </c>
      <c r="D156" s="65">
        <v>6</v>
      </c>
      <c r="E156" s="65">
        <v>6</v>
      </c>
      <c r="F156" s="91">
        <v>46339</v>
      </c>
      <c r="G156" s="89" t="s">
        <v>748</v>
      </c>
      <c r="H156" s="89"/>
      <c r="I156" s="89" t="s">
        <v>763</v>
      </c>
      <c r="J156" s="115" t="s">
        <v>764</v>
      </c>
    </row>
    <row r="157" spans="1:10">
      <c r="A157" s="65" t="s">
        <v>765</v>
      </c>
      <c r="B157" s="65" t="s">
        <v>156</v>
      </c>
      <c r="C157" s="65" t="s">
        <v>188</v>
      </c>
      <c r="D157" s="65">
        <v>2</v>
      </c>
      <c r="E157" s="65">
        <v>2</v>
      </c>
      <c r="F157" s="91">
        <v>46339</v>
      </c>
      <c r="G157" s="89" t="s">
        <v>748</v>
      </c>
      <c r="H157" s="89"/>
      <c r="I157" s="89" t="s">
        <v>763</v>
      </c>
      <c r="J157" s="115" t="s">
        <v>764</v>
      </c>
    </row>
    <row r="158" spans="1:10">
      <c r="A158" s="65" t="s">
        <v>765</v>
      </c>
      <c r="B158" s="65" t="s">
        <v>156</v>
      </c>
      <c r="C158" s="65" t="s">
        <v>226</v>
      </c>
      <c r="D158" s="65">
        <v>2</v>
      </c>
      <c r="E158" s="65">
        <v>2</v>
      </c>
      <c r="F158" s="91">
        <v>46339</v>
      </c>
      <c r="G158" s="89" t="s">
        <v>748</v>
      </c>
      <c r="H158" s="89"/>
      <c r="I158" s="89" t="s">
        <v>763</v>
      </c>
      <c r="J158" s="115" t="s">
        <v>764</v>
      </c>
    </row>
    <row r="159" spans="1:10">
      <c r="A159" s="65" t="s">
        <v>765</v>
      </c>
      <c r="B159" s="65" t="s">
        <v>156</v>
      </c>
      <c r="C159" s="65" t="s">
        <v>166</v>
      </c>
      <c r="D159" s="65">
        <v>2</v>
      </c>
      <c r="E159" s="65">
        <v>2</v>
      </c>
      <c r="F159" s="91">
        <v>46339</v>
      </c>
      <c r="G159" s="89" t="s">
        <v>748</v>
      </c>
      <c r="H159" s="89"/>
      <c r="I159" s="89" t="s">
        <v>763</v>
      </c>
      <c r="J159" s="115" t="s">
        <v>764</v>
      </c>
    </row>
    <row r="160" spans="1:10">
      <c r="A160" s="65" t="s">
        <v>765</v>
      </c>
      <c r="B160" s="65" t="s">
        <v>156</v>
      </c>
      <c r="C160" s="65" t="s">
        <v>261</v>
      </c>
      <c r="D160" s="65">
        <v>1</v>
      </c>
      <c r="E160" s="65">
        <v>1</v>
      </c>
      <c r="F160" s="91">
        <v>46339</v>
      </c>
      <c r="G160" s="89" t="s">
        <v>748</v>
      </c>
      <c r="H160" s="89"/>
      <c r="I160" s="89" t="s">
        <v>763</v>
      </c>
      <c r="J160" s="115" t="s">
        <v>764</v>
      </c>
    </row>
    <row r="161" spans="1:10">
      <c r="A161" s="65" t="s">
        <v>765</v>
      </c>
      <c r="B161" s="65" t="s">
        <v>156</v>
      </c>
      <c r="C161" s="65" t="s">
        <v>180</v>
      </c>
      <c r="D161" s="65">
        <v>6</v>
      </c>
      <c r="E161" s="65">
        <v>6</v>
      </c>
      <c r="F161" s="91">
        <v>46339</v>
      </c>
      <c r="G161" s="89" t="s">
        <v>748</v>
      </c>
      <c r="H161" s="89"/>
      <c r="I161" s="89" t="s">
        <v>763</v>
      </c>
      <c r="J161" s="115" t="s">
        <v>764</v>
      </c>
    </row>
    <row r="162" spans="1:10">
      <c r="A162" s="65" t="s">
        <v>765</v>
      </c>
      <c r="B162" s="65" t="s">
        <v>156</v>
      </c>
      <c r="C162" s="65" t="s">
        <v>292</v>
      </c>
      <c r="D162" s="65">
        <v>2</v>
      </c>
      <c r="E162" s="65">
        <v>2</v>
      </c>
      <c r="F162" s="91">
        <v>46339</v>
      </c>
      <c r="G162" s="89" t="s">
        <v>748</v>
      </c>
      <c r="H162" s="89"/>
      <c r="I162" s="89" t="s">
        <v>763</v>
      </c>
      <c r="J162" s="115" t="s">
        <v>764</v>
      </c>
    </row>
    <row r="163" spans="1:10">
      <c r="A163" s="65" t="s">
        <v>765</v>
      </c>
      <c r="B163" s="65" t="s">
        <v>156</v>
      </c>
      <c r="C163" s="65" t="s">
        <v>159</v>
      </c>
      <c r="D163" s="65">
        <v>8</v>
      </c>
      <c r="E163" s="65">
        <v>8</v>
      </c>
      <c r="F163" s="91">
        <v>46339</v>
      </c>
      <c r="G163" s="89" t="s">
        <v>748</v>
      </c>
      <c r="H163" s="89"/>
      <c r="I163" s="89" t="s">
        <v>763</v>
      </c>
      <c r="J163" s="115" t="s">
        <v>764</v>
      </c>
    </row>
    <row r="164" spans="1:10">
      <c r="A164" s="65" t="s">
        <v>765</v>
      </c>
      <c r="B164" s="65" t="s">
        <v>156</v>
      </c>
      <c r="C164" s="65" t="s">
        <v>222</v>
      </c>
      <c r="D164" s="65">
        <v>6</v>
      </c>
      <c r="E164" s="65">
        <v>6</v>
      </c>
      <c r="F164" s="91">
        <v>46339</v>
      </c>
      <c r="G164" s="89" t="s">
        <v>748</v>
      </c>
      <c r="H164" s="89"/>
      <c r="I164" s="89" t="s">
        <v>763</v>
      </c>
      <c r="J164" s="115" t="s">
        <v>764</v>
      </c>
    </row>
    <row r="165" spans="1:10">
      <c r="A165" s="65" t="s">
        <v>765</v>
      </c>
      <c r="B165" s="65" t="s">
        <v>156</v>
      </c>
      <c r="C165" s="65" t="s">
        <v>332</v>
      </c>
      <c r="D165" s="65">
        <v>1</v>
      </c>
      <c r="E165" s="65">
        <v>1</v>
      </c>
      <c r="F165" s="91">
        <v>46339</v>
      </c>
      <c r="G165" s="89" t="s">
        <v>748</v>
      </c>
      <c r="H165" s="89"/>
      <c r="I165" s="89" t="s">
        <v>763</v>
      </c>
      <c r="J165" s="115" t="s">
        <v>764</v>
      </c>
    </row>
    <row r="166" spans="1:10">
      <c r="D166" s="103">
        <f>SUM(E140:E165)</f>
        <v>68</v>
      </c>
      <c r="E166">
        <f>SUM(E1:E165)</f>
        <v>442</v>
      </c>
      <c r="F166" t="s">
        <v>766</v>
      </c>
    </row>
    <row r="167" spans="1:10">
      <c r="C167">
        <f>D166+D139+D112+D83+D56+D40+D103</f>
        <v>441</v>
      </c>
    </row>
    <row r="168" spans="1:10">
      <c r="E168">
        <f>E166-SUM(E104:E111)</f>
        <v>378</v>
      </c>
      <c r="F168" s="65"/>
    </row>
  </sheetData>
  <phoneticPr fontId="2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3A46C-8258-46C8-A9FE-158AF50BFE3E}">
  <dimension ref="A1:J263"/>
  <sheetViews>
    <sheetView topLeftCell="A97" workbookViewId="0">
      <selection activeCell="I261" sqref="I261"/>
    </sheetView>
  </sheetViews>
  <sheetFormatPr defaultRowHeight="15"/>
  <cols>
    <col min="1" max="1" width="14.28515625" bestFit="1" customWidth="1"/>
    <col min="2" max="2" width="11" bestFit="1" customWidth="1"/>
    <col min="3" max="3" width="18.28515625" bestFit="1" customWidth="1"/>
    <col min="4" max="4" width="12.5703125" bestFit="1" customWidth="1"/>
    <col min="5" max="5" width="13.42578125" bestFit="1" customWidth="1"/>
    <col min="6" max="6" width="20.7109375" bestFit="1" customWidth="1"/>
    <col min="7" max="7" width="16.85546875" bestFit="1" customWidth="1"/>
    <col min="8" max="8" width="10.5703125" bestFit="1" customWidth="1"/>
    <col min="9" max="9" width="8.42578125" bestFit="1" customWidth="1"/>
  </cols>
  <sheetData>
    <row r="1" spans="1:10">
      <c r="A1" s="69" t="s">
        <v>706</v>
      </c>
      <c r="B1" s="69" t="s">
        <v>129</v>
      </c>
      <c r="C1" s="69" t="s">
        <v>125</v>
      </c>
      <c r="D1" s="69" t="s">
        <v>707</v>
      </c>
      <c r="E1" s="69" t="s">
        <v>708</v>
      </c>
      <c r="F1" s="70" t="s">
        <v>709</v>
      </c>
      <c r="G1" s="69" t="s">
        <v>767</v>
      </c>
      <c r="H1" s="69" t="s">
        <v>768</v>
      </c>
      <c r="I1" s="69" t="s">
        <v>769</v>
      </c>
      <c r="J1" s="23"/>
    </row>
    <row r="2" spans="1:10">
      <c r="A2" s="73" t="s">
        <v>770</v>
      </c>
      <c r="B2" s="73" t="s">
        <v>156</v>
      </c>
      <c r="C2" s="73" t="s">
        <v>462</v>
      </c>
      <c r="D2" s="73">
        <v>10</v>
      </c>
      <c r="E2" s="74">
        <v>10</v>
      </c>
      <c r="F2" s="73" t="s">
        <v>771</v>
      </c>
      <c r="G2" s="73">
        <v>44</v>
      </c>
      <c r="H2" s="73" t="s">
        <v>772</v>
      </c>
      <c r="I2" s="73">
        <v>8</v>
      </c>
      <c r="J2" s="23" t="s">
        <v>773</v>
      </c>
    </row>
    <row r="3" spans="1:10">
      <c r="E3" s="14"/>
      <c r="F3" s="1"/>
      <c r="J3" s="23"/>
    </row>
    <row r="4" spans="1:10">
      <c r="A4" s="75" t="s">
        <v>774</v>
      </c>
      <c r="B4" s="75" t="s">
        <v>156</v>
      </c>
      <c r="C4" s="75" t="s">
        <v>256</v>
      </c>
      <c r="D4" s="75">
        <v>2</v>
      </c>
      <c r="E4" s="76">
        <v>2</v>
      </c>
      <c r="F4" s="75" t="s">
        <v>771</v>
      </c>
      <c r="G4" s="75">
        <v>10</v>
      </c>
      <c r="H4" s="75" t="s">
        <v>775</v>
      </c>
      <c r="I4" s="75">
        <v>39</v>
      </c>
      <c r="J4" s="72" t="s">
        <v>773</v>
      </c>
    </row>
    <row r="5" spans="1:10">
      <c r="A5" s="75" t="s">
        <v>774</v>
      </c>
      <c r="B5" s="75" t="s">
        <v>156</v>
      </c>
      <c r="C5" s="75" t="s">
        <v>259</v>
      </c>
      <c r="D5" s="75">
        <v>2</v>
      </c>
      <c r="E5" s="76">
        <v>2</v>
      </c>
      <c r="F5" s="75" t="s">
        <v>771</v>
      </c>
      <c r="G5" s="75">
        <v>10</v>
      </c>
      <c r="H5" s="75" t="s">
        <v>775</v>
      </c>
      <c r="I5" s="75">
        <v>39</v>
      </c>
      <c r="J5" s="72" t="s">
        <v>773</v>
      </c>
    </row>
    <row r="6" spans="1:10">
      <c r="A6" s="75" t="s">
        <v>774</v>
      </c>
      <c r="B6" s="75" t="s">
        <v>156</v>
      </c>
      <c r="C6" s="75" t="s">
        <v>152</v>
      </c>
      <c r="D6" s="75">
        <v>2</v>
      </c>
      <c r="E6" s="76">
        <v>2</v>
      </c>
      <c r="F6" s="75" t="s">
        <v>771</v>
      </c>
      <c r="G6" s="75">
        <v>10</v>
      </c>
      <c r="H6" s="75" t="s">
        <v>775</v>
      </c>
      <c r="I6" s="75">
        <v>39</v>
      </c>
      <c r="J6" s="72" t="s">
        <v>773</v>
      </c>
    </row>
    <row r="7" spans="1:10">
      <c r="A7" s="75" t="s">
        <v>774</v>
      </c>
      <c r="B7" s="75" t="s">
        <v>156</v>
      </c>
      <c r="C7" s="75" t="s">
        <v>200</v>
      </c>
      <c r="D7" s="75">
        <v>1</v>
      </c>
      <c r="E7" s="76">
        <v>1</v>
      </c>
      <c r="F7" s="75" t="s">
        <v>771</v>
      </c>
      <c r="G7" s="75">
        <v>10</v>
      </c>
      <c r="H7" s="75" t="s">
        <v>775</v>
      </c>
      <c r="I7" s="75">
        <v>39</v>
      </c>
      <c r="J7" s="72" t="s">
        <v>773</v>
      </c>
    </row>
    <row r="8" spans="1:10">
      <c r="A8" s="75" t="s">
        <v>774</v>
      </c>
      <c r="B8" s="75" t="s">
        <v>156</v>
      </c>
      <c r="C8" s="75" t="s">
        <v>172</v>
      </c>
      <c r="D8" s="75">
        <v>2</v>
      </c>
      <c r="E8" s="76">
        <v>2</v>
      </c>
      <c r="F8" s="75" t="s">
        <v>771</v>
      </c>
      <c r="G8" s="75">
        <v>10</v>
      </c>
      <c r="H8" s="75" t="s">
        <v>775</v>
      </c>
      <c r="I8" s="75">
        <v>39</v>
      </c>
      <c r="J8" s="72" t="s">
        <v>773</v>
      </c>
    </row>
    <row r="9" spans="1:10">
      <c r="A9" s="75" t="s">
        <v>774</v>
      </c>
      <c r="B9" s="75" t="s">
        <v>156</v>
      </c>
      <c r="C9" s="75" t="s">
        <v>162</v>
      </c>
      <c r="D9" s="75">
        <v>2</v>
      </c>
      <c r="E9" s="76">
        <v>2</v>
      </c>
      <c r="F9" s="75" t="s">
        <v>771</v>
      </c>
      <c r="G9" s="75">
        <v>10</v>
      </c>
      <c r="H9" s="75" t="s">
        <v>775</v>
      </c>
      <c r="I9" s="75">
        <v>39</v>
      </c>
      <c r="J9" s="72" t="s">
        <v>773</v>
      </c>
    </row>
    <row r="10" spans="1:10">
      <c r="A10" s="75" t="s">
        <v>774</v>
      </c>
      <c r="B10" s="75" t="s">
        <v>156</v>
      </c>
      <c r="C10" s="75" t="s">
        <v>186</v>
      </c>
      <c r="D10" s="75">
        <v>2</v>
      </c>
      <c r="E10" s="76">
        <v>2</v>
      </c>
      <c r="F10" s="75" t="s">
        <v>771</v>
      </c>
      <c r="G10" s="75">
        <v>10</v>
      </c>
      <c r="H10" s="75" t="s">
        <v>775</v>
      </c>
      <c r="I10" s="75">
        <v>39</v>
      </c>
      <c r="J10" s="72" t="s">
        <v>773</v>
      </c>
    </row>
    <row r="11" spans="1:10">
      <c r="A11" s="75" t="s">
        <v>774</v>
      </c>
      <c r="B11" s="75" t="s">
        <v>156</v>
      </c>
      <c r="C11" s="75" t="s">
        <v>170</v>
      </c>
      <c r="D11" s="75">
        <v>2</v>
      </c>
      <c r="E11" s="76">
        <v>2</v>
      </c>
      <c r="F11" s="75" t="s">
        <v>771</v>
      </c>
      <c r="G11" s="75">
        <v>10</v>
      </c>
      <c r="H11" s="75" t="s">
        <v>775</v>
      </c>
      <c r="I11" s="75">
        <v>39</v>
      </c>
      <c r="J11" s="72" t="s">
        <v>773</v>
      </c>
    </row>
    <row r="12" spans="1:10">
      <c r="A12" s="75" t="s">
        <v>774</v>
      </c>
      <c r="B12" s="75" t="s">
        <v>156</v>
      </c>
      <c r="C12" s="75" t="s">
        <v>166</v>
      </c>
      <c r="D12" s="75">
        <v>3</v>
      </c>
      <c r="E12" s="76">
        <v>3</v>
      </c>
      <c r="F12" s="75" t="s">
        <v>771</v>
      </c>
      <c r="G12" s="75">
        <v>10</v>
      </c>
      <c r="H12" s="75" t="s">
        <v>775</v>
      </c>
      <c r="I12" s="75">
        <v>39</v>
      </c>
      <c r="J12" s="72" t="s">
        <v>773</v>
      </c>
    </row>
    <row r="13" spans="1:10">
      <c r="A13" s="75" t="s">
        <v>774</v>
      </c>
      <c r="B13" s="75" t="s">
        <v>156</v>
      </c>
      <c r="C13" s="75" t="s">
        <v>242</v>
      </c>
      <c r="D13" s="75">
        <v>3</v>
      </c>
      <c r="E13" s="76">
        <v>3</v>
      </c>
      <c r="F13" s="75" t="s">
        <v>771</v>
      </c>
      <c r="G13" s="75">
        <v>10</v>
      </c>
      <c r="H13" s="75" t="s">
        <v>775</v>
      </c>
      <c r="I13" s="75">
        <v>39</v>
      </c>
      <c r="J13" s="72" t="s">
        <v>773</v>
      </c>
    </row>
    <row r="14" spans="1:10">
      <c r="A14" s="75" t="s">
        <v>774</v>
      </c>
      <c r="B14" s="75" t="s">
        <v>156</v>
      </c>
      <c r="C14" s="75" t="s">
        <v>218</v>
      </c>
      <c r="D14" s="75">
        <v>3</v>
      </c>
      <c r="E14" s="76">
        <v>3</v>
      </c>
      <c r="F14" s="75" t="s">
        <v>771</v>
      </c>
      <c r="G14" s="75">
        <v>10</v>
      </c>
      <c r="H14" s="75" t="s">
        <v>775</v>
      </c>
      <c r="I14" s="75">
        <v>39</v>
      </c>
      <c r="J14" s="72" t="s">
        <v>773</v>
      </c>
    </row>
    <row r="15" spans="1:10">
      <c r="A15" s="75" t="s">
        <v>774</v>
      </c>
      <c r="B15" s="75" t="s">
        <v>156</v>
      </c>
      <c r="C15" s="75" t="s">
        <v>174</v>
      </c>
      <c r="D15" s="75">
        <v>3</v>
      </c>
      <c r="E15" s="76">
        <v>3</v>
      </c>
      <c r="F15" s="75" t="s">
        <v>771</v>
      </c>
      <c r="G15" s="75">
        <v>10</v>
      </c>
      <c r="H15" s="75" t="s">
        <v>775</v>
      </c>
      <c r="I15" s="75">
        <v>39</v>
      </c>
      <c r="J15" s="72" t="s">
        <v>773</v>
      </c>
    </row>
    <row r="16" spans="1:10">
      <c r="A16" s="75" t="s">
        <v>774</v>
      </c>
      <c r="B16" s="75" t="s">
        <v>156</v>
      </c>
      <c r="C16" s="75" t="s">
        <v>306</v>
      </c>
      <c r="D16" s="75">
        <v>1</v>
      </c>
      <c r="E16" s="76">
        <v>1</v>
      </c>
      <c r="F16" s="75" t="s">
        <v>771</v>
      </c>
      <c r="G16" s="75">
        <v>10</v>
      </c>
      <c r="H16" s="75" t="s">
        <v>775</v>
      </c>
      <c r="I16" s="75">
        <v>39</v>
      </c>
      <c r="J16" s="72" t="s">
        <v>773</v>
      </c>
    </row>
    <row r="17" spans="1:10">
      <c r="A17" s="75" t="s">
        <v>774</v>
      </c>
      <c r="B17" s="75" t="s">
        <v>156</v>
      </c>
      <c r="C17" s="75" t="s">
        <v>180</v>
      </c>
      <c r="D17" s="75">
        <v>3</v>
      </c>
      <c r="E17" s="76">
        <v>3</v>
      </c>
      <c r="F17" s="75" t="s">
        <v>771</v>
      </c>
      <c r="G17" s="75">
        <v>10</v>
      </c>
      <c r="H17" s="75" t="s">
        <v>775</v>
      </c>
      <c r="I17" s="75">
        <v>39</v>
      </c>
      <c r="J17" s="72" t="s">
        <v>773</v>
      </c>
    </row>
    <row r="18" spans="1:10">
      <c r="A18" s="75" t="s">
        <v>774</v>
      </c>
      <c r="B18" s="75" t="s">
        <v>156</v>
      </c>
      <c r="C18" s="75" t="s">
        <v>202</v>
      </c>
      <c r="D18" s="75">
        <v>3</v>
      </c>
      <c r="E18" s="76">
        <v>3</v>
      </c>
      <c r="F18" s="75" t="s">
        <v>771</v>
      </c>
      <c r="G18" s="75">
        <v>10</v>
      </c>
      <c r="H18" s="75" t="s">
        <v>775</v>
      </c>
      <c r="I18" s="75">
        <v>39</v>
      </c>
      <c r="J18" s="72" t="s">
        <v>773</v>
      </c>
    </row>
    <row r="19" spans="1:10">
      <c r="A19" s="75" t="s">
        <v>774</v>
      </c>
      <c r="B19" s="75" t="s">
        <v>156</v>
      </c>
      <c r="C19" s="75" t="s">
        <v>198</v>
      </c>
      <c r="D19" s="75">
        <v>11</v>
      </c>
      <c r="E19" s="76">
        <v>11</v>
      </c>
      <c r="F19" s="75" t="s">
        <v>771</v>
      </c>
      <c r="G19" s="75">
        <v>10</v>
      </c>
      <c r="H19" s="75" t="s">
        <v>775</v>
      </c>
      <c r="I19" s="75">
        <v>39</v>
      </c>
      <c r="J19" s="72" t="s">
        <v>773</v>
      </c>
    </row>
    <row r="20" spans="1:10">
      <c r="A20" s="75" t="s">
        <v>774</v>
      </c>
      <c r="B20" s="75" t="s">
        <v>156</v>
      </c>
      <c r="C20" s="75" t="s">
        <v>159</v>
      </c>
      <c r="D20" s="75">
        <v>21</v>
      </c>
      <c r="E20" s="76">
        <v>21</v>
      </c>
      <c r="F20" s="75" t="s">
        <v>771</v>
      </c>
      <c r="G20" s="75">
        <v>10</v>
      </c>
      <c r="H20" s="75" t="s">
        <v>775</v>
      </c>
      <c r="I20" s="75">
        <v>39</v>
      </c>
      <c r="J20" s="72" t="s">
        <v>773</v>
      </c>
    </row>
    <row r="21" spans="1:10">
      <c r="A21" s="75" t="s">
        <v>774</v>
      </c>
      <c r="B21" s="75" t="s">
        <v>156</v>
      </c>
      <c r="C21" s="75" t="s">
        <v>212</v>
      </c>
      <c r="D21" s="75">
        <v>1</v>
      </c>
      <c r="E21" s="76">
        <v>1</v>
      </c>
      <c r="F21" s="75" t="s">
        <v>771</v>
      </c>
      <c r="G21" s="75">
        <v>10</v>
      </c>
      <c r="H21" s="75" t="s">
        <v>775</v>
      </c>
      <c r="I21" s="75">
        <v>39</v>
      </c>
      <c r="J21" s="72" t="s">
        <v>773</v>
      </c>
    </row>
    <row r="22" spans="1:10">
      <c r="E22" s="14"/>
      <c r="F22" s="1"/>
      <c r="J22" s="23"/>
    </row>
    <row r="23" spans="1:10">
      <c r="A23" s="73" t="s">
        <v>776</v>
      </c>
      <c r="B23" s="73" t="s">
        <v>156</v>
      </c>
      <c r="C23" s="73" t="s">
        <v>401</v>
      </c>
      <c r="D23" s="73">
        <v>1</v>
      </c>
      <c r="E23" s="74">
        <v>1</v>
      </c>
      <c r="F23" s="73" t="s">
        <v>771</v>
      </c>
      <c r="G23" s="73">
        <v>-46176</v>
      </c>
      <c r="H23" s="73" t="s">
        <v>777</v>
      </c>
      <c r="I23" s="73">
        <v>1</v>
      </c>
      <c r="J23" s="23" t="s">
        <v>773</v>
      </c>
    </row>
    <row r="24" spans="1:10">
      <c r="E24" s="14"/>
      <c r="F24" s="1"/>
      <c r="J24" s="23"/>
    </row>
    <row r="25" spans="1:10">
      <c r="A25" s="73" t="s">
        <v>778</v>
      </c>
      <c r="B25" s="73" t="s">
        <v>156</v>
      </c>
      <c r="C25" s="73" t="s">
        <v>388</v>
      </c>
      <c r="D25" s="73">
        <v>1</v>
      </c>
      <c r="E25" s="74">
        <v>1</v>
      </c>
      <c r="F25" s="73" t="s">
        <v>771</v>
      </c>
      <c r="G25" s="73">
        <v>44</v>
      </c>
      <c r="H25" s="73" t="s">
        <v>779</v>
      </c>
      <c r="I25" s="73">
        <v>0</v>
      </c>
      <c r="J25" s="23" t="s">
        <v>773</v>
      </c>
    </row>
    <row r="26" spans="1:10">
      <c r="A26" s="73" t="s">
        <v>778</v>
      </c>
      <c r="B26" s="73" t="s">
        <v>156</v>
      </c>
      <c r="C26" s="73" t="s">
        <v>392</v>
      </c>
      <c r="D26" s="73">
        <v>1</v>
      </c>
      <c r="E26" s="74">
        <v>1</v>
      </c>
      <c r="F26" s="73" t="s">
        <v>771</v>
      </c>
      <c r="G26" s="73">
        <v>44</v>
      </c>
      <c r="H26" s="73" t="s">
        <v>779</v>
      </c>
      <c r="I26" s="73">
        <v>0</v>
      </c>
      <c r="J26" s="23" t="s">
        <v>773</v>
      </c>
    </row>
    <row r="27" spans="1:10">
      <c r="E27" s="14"/>
      <c r="F27" s="1"/>
      <c r="J27" s="23"/>
    </row>
    <row r="28" spans="1:10">
      <c r="A28" s="23" t="s">
        <v>780</v>
      </c>
      <c r="B28" s="73" t="s">
        <v>156</v>
      </c>
      <c r="C28" s="73" t="s">
        <v>413</v>
      </c>
      <c r="D28" s="73">
        <v>2</v>
      </c>
      <c r="E28" s="74">
        <v>2</v>
      </c>
      <c r="F28" s="73" t="s">
        <v>771</v>
      </c>
      <c r="G28" s="23"/>
      <c r="H28" s="23"/>
      <c r="I28" s="23"/>
      <c r="J28" s="23" t="s">
        <v>773</v>
      </c>
    </row>
    <row r="29" spans="1:10">
      <c r="E29" s="14"/>
      <c r="F29" s="1"/>
      <c r="J29" s="23"/>
    </row>
    <row r="30" spans="1:10">
      <c r="A30" s="65" t="s">
        <v>781</v>
      </c>
      <c r="B30" s="65" t="s">
        <v>156</v>
      </c>
      <c r="C30" s="65" t="s">
        <v>176</v>
      </c>
      <c r="D30" s="65">
        <v>8</v>
      </c>
      <c r="E30" s="65">
        <v>8</v>
      </c>
      <c r="F30" s="65" t="s">
        <v>771</v>
      </c>
      <c r="G30" s="65">
        <v>10</v>
      </c>
      <c r="H30" s="65" t="s">
        <v>782</v>
      </c>
      <c r="I30" s="65">
        <v>29</v>
      </c>
      <c r="J30" t="s">
        <v>773</v>
      </c>
    </row>
    <row r="31" spans="1:10">
      <c r="A31" s="65" t="s">
        <v>781</v>
      </c>
      <c r="B31" s="65" t="s">
        <v>156</v>
      </c>
      <c r="C31" s="65" t="s">
        <v>210</v>
      </c>
      <c r="D31" s="65">
        <v>2</v>
      </c>
      <c r="E31" s="65">
        <v>2</v>
      </c>
      <c r="F31" s="65" t="s">
        <v>771</v>
      </c>
      <c r="G31" s="65">
        <v>10</v>
      </c>
      <c r="H31" s="65" t="s">
        <v>782</v>
      </c>
      <c r="I31" s="65">
        <v>29</v>
      </c>
      <c r="J31" t="s">
        <v>773</v>
      </c>
    </row>
    <row r="32" spans="1:10">
      <c r="A32" s="65" t="s">
        <v>781</v>
      </c>
      <c r="B32" s="65" t="s">
        <v>156</v>
      </c>
      <c r="C32" s="65" t="s">
        <v>294</v>
      </c>
      <c r="D32" s="65">
        <v>2</v>
      </c>
      <c r="E32" s="65">
        <v>2</v>
      </c>
      <c r="F32" s="65" t="s">
        <v>771</v>
      </c>
      <c r="G32" s="65">
        <v>10</v>
      </c>
      <c r="H32" s="65" t="s">
        <v>782</v>
      </c>
      <c r="I32" s="65">
        <v>29</v>
      </c>
      <c r="J32" t="s">
        <v>773</v>
      </c>
    </row>
    <row r="33" spans="1:10">
      <c r="A33" s="65" t="s">
        <v>781</v>
      </c>
      <c r="B33" s="65" t="s">
        <v>156</v>
      </c>
      <c r="C33" s="65" t="s">
        <v>310</v>
      </c>
      <c r="D33" s="65">
        <v>1</v>
      </c>
      <c r="E33" s="65">
        <v>1</v>
      </c>
      <c r="F33" s="65" t="s">
        <v>771</v>
      </c>
      <c r="G33" s="65">
        <v>10</v>
      </c>
      <c r="H33" s="65" t="s">
        <v>782</v>
      </c>
      <c r="I33" s="65">
        <v>29</v>
      </c>
      <c r="J33" t="s">
        <v>773</v>
      </c>
    </row>
    <row r="34" spans="1:10">
      <c r="A34" s="65" t="s">
        <v>781</v>
      </c>
      <c r="B34" s="65" t="s">
        <v>156</v>
      </c>
      <c r="C34" s="65" t="s">
        <v>289</v>
      </c>
      <c r="D34" s="65">
        <v>2</v>
      </c>
      <c r="E34" s="65">
        <v>2</v>
      </c>
      <c r="F34" s="65" t="s">
        <v>771</v>
      </c>
      <c r="G34" s="65">
        <v>10</v>
      </c>
      <c r="H34" s="65" t="s">
        <v>782</v>
      </c>
      <c r="I34" s="65">
        <v>29</v>
      </c>
      <c r="J34" t="s">
        <v>773</v>
      </c>
    </row>
    <row r="35" spans="1:10">
      <c r="A35" s="65" t="s">
        <v>781</v>
      </c>
      <c r="B35" s="65" t="s">
        <v>156</v>
      </c>
      <c r="C35" s="65" t="s">
        <v>330</v>
      </c>
      <c r="D35" s="65">
        <v>2</v>
      </c>
      <c r="E35" s="65">
        <v>2</v>
      </c>
      <c r="F35" s="65" t="s">
        <v>771</v>
      </c>
      <c r="G35" s="65">
        <v>10</v>
      </c>
      <c r="H35" s="65" t="s">
        <v>782</v>
      </c>
      <c r="I35" s="65">
        <v>29</v>
      </c>
      <c r="J35" t="s">
        <v>773</v>
      </c>
    </row>
    <row r="36" spans="1:10">
      <c r="A36" s="65" t="s">
        <v>781</v>
      </c>
      <c r="B36" s="65" t="s">
        <v>156</v>
      </c>
      <c r="C36" s="65" t="s">
        <v>200</v>
      </c>
      <c r="D36" s="65">
        <v>3</v>
      </c>
      <c r="E36" s="65">
        <v>3</v>
      </c>
      <c r="F36" s="65" t="s">
        <v>771</v>
      </c>
      <c r="G36" s="65">
        <v>10</v>
      </c>
      <c r="H36" s="65" t="s">
        <v>782</v>
      </c>
      <c r="I36" s="65">
        <v>29</v>
      </c>
      <c r="J36" t="s">
        <v>773</v>
      </c>
    </row>
    <row r="37" spans="1:10">
      <c r="A37" s="65" t="s">
        <v>781</v>
      </c>
      <c r="B37" s="65" t="s">
        <v>156</v>
      </c>
      <c r="C37" s="65" t="s">
        <v>172</v>
      </c>
      <c r="D37" s="65">
        <v>4</v>
      </c>
      <c r="E37" s="65">
        <v>4</v>
      </c>
      <c r="F37" s="65" t="s">
        <v>771</v>
      </c>
      <c r="G37" s="65">
        <v>10</v>
      </c>
      <c r="H37" s="65" t="s">
        <v>782</v>
      </c>
      <c r="I37" s="65">
        <v>29</v>
      </c>
      <c r="J37" t="s">
        <v>773</v>
      </c>
    </row>
    <row r="38" spans="1:10">
      <c r="A38" s="65" t="s">
        <v>781</v>
      </c>
      <c r="B38" s="65" t="s">
        <v>156</v>
      </c>
      <c r="C38" s="65" t="s">
        <v>236</v>
      </c>
      <c r="D38" s="65">
        <v>1</v>
      </c>
      <c r="E38" s="65">
        <v>1</v>
      </c>
      <c r="F38" s="65" t="s">
        <v>771</v>
      </c>
      <c r="G38" s="65">
        <v>10</v>
      </c>
      <c r="H38" s="65" t="s">
        <v>782</v>
      </c>
      <c r="I38" s="65">
        <v>29</v>
      </c>
      <c r="J38" t="s">
        <v>773</v>
      </c>
    </row>
    <row r="39" spans="1:10">
      <c r="A39" s="65" t="s">
        <v>781</v>
      </c>
      <c r="B39" s="65" t="s">
        <v>156</v>
      </c>
      <c r="C39" s="65" t="s">
        <v>238</v>
      </c>
      <c r="D39" s="65">
        <v>8</v>
      </c>
      <c r="E39" s="65">
        <v>8</v>
      </c>
      <c r="F39" s="65" t="s">
        <v>771</v>
      </c>
      <c r="G39" s="65">
        <v>10</v>
      </c>
      <c r="H39" s="65" t="s">
        <v>782</v>
      </c>
      <c r="I39" s="65">
        <v>29</v>
      </c>
      <c r="J39" t="s">
        <v>773</v>
      </c>
    </row>
    <row r="40" spans="1:10">
      <c r="A40" s="65" t="s">
        <v>781</v>
      </c>
      <c r="B40" s="65" t="s">
        <v>156</v>
      </c>
      <c r="C40" s="65" t="s">
        <v>196</v>
      </c>
      <c r="D40" s="65">
        <v>8</v>
      </c>
      <c r="E40" s="65">
        <v>8</v>
      </c>
      <c r="F40" s="65" t="s">
        <v>771</v>
      </c>
      <c r="G40" s="65">
        <v>10</v>
      </c>
      <c r="H40" s="65" t="s">
        <v>782</v>
      </c>
      <c r="I40" s="65">
        <v>29</v>
      </c>
      <c r="J40" t="s">
        <v>773</v>
      </c>
    </row>
    <row r="41" spans="1:10">
      <c r="A41" s="65" t="s">
        <v>781</v>
      </c>
      <c r="B41" s="65" t="s">
        <v>156</v>
      </c>
      <c r="C41" s="65" t="s">
        <v>186</v>
      </c>
      <c r="D41" s="65">
        <v>2</v>
      </c>
      <c r="E41" s="65">
        <v>2</v>
      </c>
      <c r="F41" s="65" t="s">
        <v>771</v>
      </c>
      <c r="G41" s="65">
        <v>10</v>
      </c>
      <c r="H41" s="65" t="s">
        <v>782</v>
      </c>
      <c r="I41" s="65">
        <v>29</v>
      </c>
      <c r="J41" t="s">
        <v>773</v>
      </c>
    </row>
    <row r="42" spans="1:10">
      <c r="A42" s="65" t="s">
        <v>781</v>
      </c>
      <c r="B42" s="65" t="s">
        <v>156</v>
      </c>
      <c r="C42" s="65" t="s">
        <v>182</v>
      </c>
      <c r="D42" s="65">
        <v>4</v>
      </c>
      <c r="E42" s="65">
        <v>4</v>
      </c>
      <c r="F42" s="65" t="s">
        <v>771</v>
      </c>
      <c r="G42" s="65">
        <v>10</v>
      </c>
      <c r="H42" s="65" t="s">
        <v>782</v>
      </c>
      <c r="I42" s="65">
        <v>29</v>
      </c>
      <c r="J42" t="s">
        <v>773</v>
      </c>
    </row>
    <row r="43" spans="1:10">
      <c r="A43" s="65" t="s">
        <v>781</v>
      </c>
      <c r="B43" s="65" t="s">
        <v>156</v>
      </c>
      <c r="C43" s="65" t="s">
        <v>214</v>
      </c>
      <c r="D43" s="65">
        <v>2</v>
      </c>
      <c r="E43" s="65">
        <v>2</v>
      </c>
      <c r="F43" s="65" t="s">
        <v>771</v>
      </c>
      <c r="G43" s="65">
        <v>10</v>
      </c>
      <c r="H43" s="65" t="s">
        <v>782</v>
      </c>
      <c r="I43" s="65">
        <v>29</v>
      </c>
      <c r="J43" t="s">
        <v>773</v>
      </c>
    </row>
    <row r="44" spans="1:10">
      <c r="A44" s="65" t="s">
        <v>781</v>
      </c>
      <c r="B44" s="65" t="s">
        <v>156</v>
      </c>
      <c r="C44" s="65" t="s">
        <v>212</v>
      </c>
      <c r="D44" s="65">
        <v>3</v>
      </c>
      <c r="E44" s="65">
        <v>3</v>
      </c>
      <c r="F44" s="65" t="s">
        <v>771</v>
      </c>
      <c r="G44" s="65">
        <v>10</v>
      </c>
      <c r="H44" s="65" t="s">
        <v>782</v>
      </c>
      <c r="I44" s="65">
        <v>29</v>
      </c>
      <c r="J44" t="s">
        <v>773</v>
      </c>
    </row>
    <row r="45" spans="1:10">
      <c r="A45" s="65"/>
      <c r="B45" s="65"/>
      <c r="C45" s="65"/>
      <c r="D45" s="65"/>
      <c r="E45" s="77"/>
      <c r="F45" s="65"/>
      <c r="G45" s="65"/>
      <c r="H45" s="65"/>
      <c r="I45" s="65"/>
    </row>
    <row r="46" spans="1:10">
      <c r="A46" s="65" t="s">
        <v>783</v>
      </c>
      <c r="B46" s="65" t="s">
        <v>156</v>
      </c>
      <c r="C46" s="65" t="s">
        <v>190</v>
      </c>
      <c r="D46" s="65">
        <v>4</v>
      </c>
      <c r="E46" s="65">
        <v>4</v>
      </c>
      <c r="F46" s="65" t="s">
        <v>771</v>
      </c>
      <c r="G46" s="65">
        <v>10</v>
      </c>
      <c r="H46" s="65" t="s">
        <v>782</v>
      </c>
      <c r="I46" s="65">
        <v>29</v>
      </c>
      <c r="J46" t="s">
        <v>773</v>
      </c>
    </row>
    <row r="47" spans="1:10">
      <c r="A47" s="65" t="s">
        <v>783</v>
      </c>
      <c r="B47" s="65" t="s">
        <v>156</v>
      </c>
      <c r="C47" s="65" t="s">
        <v>192</v>
      </c>
      <c r="D47" s="65">
        <v>4</v>
      </c>
      <c r="E47" s="65">
        <v>4</v>
      </c>
      <c r="F47" s="65" t="s">
        <v>771</v>
      </c>
      <c r="G47" s="65">
        <v>10</v>
      </c>
      <c r="H47" s="65" t="s">
        <v>782</v>
      </c>
      <c r="I47" s="65">
        <v>29</v>
      </c>
      <c r="J47" t="s">
        <v>773</v>
      </c>
    </row>
    <row r="48" spans="1:10">
      <c r="A48" s="65" t="s">
        <v>783</v>
      </c>
      <c r="B48" s="65" t="s">
        <v>156</v>
      </c>
      <c r="C48" s="65" t="s">
        <v>321</v>
      </c>
      <c r="D48" s="65">
        <v>2</v>
      </c>
      <c r="E48" s="65">
        <v>2</v>
      </c>
      <c r="F48" s="65" t="s">
        <v>771</v>
      </c>
      <c r="G48" s="65">
        <v>10</v>
      </c>
      <c r="H48" s="65" t="s">
        <v>782</v>
      </c>
      <c r="I48" s="65">
        <v>29</v>
      </c>
      <c r="J48" t="s">
        <v>773</v>
      </c>
    </row>
    <row r="49" spans="1:10">
      <c r="A49" s="65" t="s">
        <v>783</v>
      </c>
      <c r="B49" s="65" t="s">
        <v>156</v>
      </c>
      <c r="C49" s="65" t="s">
        <v>271</v>
      </c>
      <c r="D49" s="65">
        <v>2</v>
      </c>
      <c r="E49" s="65">
        <v>2</v>
      </c>
      <c r="F49" s="65" t="s">
        <v>771</v>
      </c>
      <c r="G49" s="65">
        <v>10</v>
      </c>
      <c r="H49" s="65" t="s">
        <v>782</v>
      </c>
      <c r="I49" s="65">
        <v>29</v>
      </c>
      <c r="J49" t="s">
        <v>773</v>
      </c>
    </row>
    <row r="50" spans="1:10">
      <c r="A50" s="65" t="s">
        <v>783</v>
      </c>
      <c r="B50" s="65" t="s">
        <v>156</v>
      </c>
      <c r="C50" s="65" t="s">
        <v>232</v>
      </c>
      <c r="D50" s="65">
        <v>1</v>
      </c>
      <c r="E50" s="65">
        <v>1</v>
      </c>
      <c r="F50" s="65" t="s">
        <v>771</v>
      </c>
      <c r="G50" s="65">
        <v>10</v>
      </c>
      <c r="H50" s="65" t="s">
        <v>782</v>
      </c>
      <c r="I50" s="65">
        <v>29</v>
      </c>
      <c r="J50" t="s">
        <v>773</v>
      </c>
    </row>
    <row r="51" spans="1:10">
      <c r="A51" s="65" t="s">
        <v>783</v>
      </c>
      <c r="B51" s="65" t="s">
        <v>156</v>
      </c>
      <c r="C51" s="65" t="s">
        <v>273</v>
      </c>
      <c r="D51" s="65">
        <v>2</v>
      </c>
      <c r="E51" s="65">
        <v>2</v>
      </c>
      <c r="F51" s="65" t="s">
        <v>771</v>
      </c>
      <c r="G51" s="65">
        <v>10</v>
      </c>
      <c r="H51" s="65" t="s">
        <v>782</v>
      </c>
      <c r="I51" s="65">
        <v>29</v>
      </c>
      <c r="J51" t="s">
        <v>773</v>
      </c>
    </row>
    <row r="52" spans="1:10">
      <c r="A52" s="65" t="s">
        <v>783</v>
      </c>
      <c r="B52" s="65" t="s">
        <v>156</v>
      </c>
      <c r="C52" s="65" t="s">
        <v>325</v>
      </c>
      <c r="D52" s="65">
        <v>2</v>
      </c>
      <c r="E52" s="65">
        <v>2</v>
      </c>
      <c r="F52" s="65" t="s">
        <v>771</v>
      </c>
      <c r="G52" s="65">
        <v>10</v>
      </c>
      <c r="H52" s="65" t="s">
        <v>782</v>
      </c>
      <c r="I52" s="65">
        <v>29</v>
      </c>
      <c r="J52" t="s">
        <v>773</v>
      </c>
    </row>
    <row r="53" spans="1:10">
      <c r="A53" s="65" t="s">
        <v>783</v>
      </c>
      <c r="B53" s="65" t="s">
        <v>156</v>
      </c>
      <c r="C53" s="65" t="s">
        <v>248</v>
      </c>
      <c r="D53" s="65">
        <v>2</v>
      </c>
      <c r="E53" s="65">
        <v>2</v>
      </c>
      <c r="F53" s="65" t="s">
        <v>771</v>
      </c>
      <c r="G53" s="65">
        <v>10</v>
      </c>
      <c r="H53" s="65" t="s">
        <v>782</v>
      </c>
      <c r="I53" s="65">
        <v>29</v>
      </c>
      <c r="J53" t="s">
        <v>773</v>
      </c>
    </row>
    <row r="54" spans="1:10">
      <c r="A54" s="65" t="s">
        <v>783</v>
      </c>
      <c r="B54" s="65" t="s">
        <v>156</v>
      </c>
      <c r="C54" s="65" t="s">
        <v>296</v>
      </c>
      <c r="D54" s="65">
        <v>4</v>
      </c>
      <c r="E54" s="65">
        <v>4</v>
      </c>
      <c r="F54" s="65" t="s">
        <v>771</v>
      </c>
      <c r="G54" s="65">
        <v>10</v>
      </c>
      <c r="H54" s="65" t="s">
        <v>782</v>
      </c>
      <c r="I54" s="65">
        <v>29</v>
      </c>
      <c r="J54" t="s">
        <v>773</v>
      </c>
    </row>
    <row r="55" spans="1:10">
      <c r="A55" s="65" t="s">
        <v>783</v>
      </c>
      <c r="B55" s="65" t="s">
        <v>156</v>
      </c>
      <c r="C55" s="65" t="s">
        <v>252</v>
      </c>
      <c r="D55" s="65">
        <v>4</v>
      </c>
      <c r="E55" s="65">
        <v>4</v>
      </c>
      <c r="F55" s="65" t="s">
        <v>771</v>
      </c>
      <c r="G55" s="65">
        <v>10</v>
      </c>
      <c r="H55" s="65" t="s">
        <v>782</v>
      </c>
      <c r="I55" s="65">
        <v>29</v>
      </c>
      <c r="J55" t="s">
        <v>773</v>
      </c>
    </row>
    <row r="56" spans="1:10">
      <c r="A56" s="65" t="s">
        <v>783</v>
      </c>
      <c r="B56" s="65" t="s">
        <v>156</v>
      </c>
      <c r="C56" s="65" t="s">
        <v>285</v>
      </c>
      <c r="D56" s="65">
        <v>2</v>
      </c>
      <c r="E56" s="65">
        <v>2</v>
      </c>
      <c r="F56" s="65" t="s">
        <v>771</v>
      </c>
      <c r="G56" s="65">
        <v>10</v>
      </c>
      <c r="H56" s="65" t="s">
        <v>782</v>
      </c>
      <c r="I56" s="65">
        <v>29</v>
      </c>
      <c r="J56" t="s">
        <v>773</v>
      </c>
    </row>
    <row r="57" spans="1:10">
      <c r="A57" s="65" t="s">
        <v>783</v>
      </c>
      <c r="B57" s="65" t="s">
        <v>156</v>
      </c>
      <c r="C57" s="65" t="s">
        <v>204</v>
      </c>
      <c r="D57" s="65">
        <v>4</v>
      </c>
      <c r="E57" s="65">
        <v>4</v>
      </c>
      <c r="F57" s="65" t="s">
        <v>771</v>
      </c>
      <c r="G57" s="65">
        <v>10</v>
      </c>
      <c r="H57" s="65" t="s">
        <v>782</v>
      </c>
      <c r="I57" s="65">
        <v>29</v>
      </c>
      <c r="J57" t="s">
        <v>773</v>
      </c>
    </row>
    <row r="58" spans="1:10">
      <c r="A58" s="65" t="s">
        <v>783</v>
      </c>
      <c r="B58" s="65" t="s">
        <v>156</v>
      </c>
      <c r="C58" s="65" t="s">
        <v>162</v>
      </c>
      <c r="D58" s="65">
        <v>18</v>
      </c>
      <c r="E58" s="65">
        <v>18</v>
      </c>
      <c r="F58" s="65" t="s">
        <v>771</v>
      </c>
      <c r="G58" s="65">
        <v>10</v>
      </c>
      <c r="H58" s="65" t="s">
        <v>782</v>
      </c>
      <c r="I58" s="65">
        <v>29</v>
      </c>
      <c r="J58" t="s">
        <v>773</v>
      </c>
    </row>
    <row r="59" spans="1:10">
      <c r="A59" s="65" t="s">
        <v>783</v>
      </c>
      <c r="B59" s="65" t="s">
        <v>156</v>
      </c>
      <c r="C59" s="65" t="s">
        <v>305</v>
      </c>
      <c r="D59" s="65">
        <v>2</v>
      </c>
      <c r="E59" s="65">
        <v>2</v>
      </c>
      <c r="F59" s="65" t="s">
        <v>771</v>
      </c>
      <c r="G59" s="65">
        <v>10</v>
      </c>
      <c r="H59" s="65" t="s">
        <v>782</v>
      </c>
      <c r="I59" s="65">
        <v>29</v>
      </c>
      <c r="J59" t="s">
        <v>773</v>
      </c>
    </row>
    <row r="60" spans="1:10">
      <c r="A60" s="65" t="s">
        <v>783</v>
      </c>
      <c r="B60" s="65" t="s">
        <v>156</v>
      </c>
      <c r="C60" s="65" t="s">
        <v>261</v>
      </c>
      <c r="D60" s="65">
        <v>2</v>
      </c>
      <c r="E60" s="65">
        <v>2</v>
      </c>
      <c r="F60" s="65" t="s">
        <v>771</v>
      </c>
      <c r="G60" s="65">
        <v>10</v>
      </c>
      <c r="H60" s="65" t="s">
        <v>782</v>
      </c>
      <c r="I60" s="65">
        <v>29</v>
      </c>
      <c r="J60" t="s">
        <v>773</v>
      </c>
    </row>
    <row r="61" spans="1:10">
      <c r="A61" s="65" t="s">
        <v>783</v>
      </c>
      <c r="B61" s="65" t="s">
        <v>156</v>
      </c>
      <c r="C61" s="65" t="s">
        <v>180</v>
      </c>
      <c r="D61" s="65">
        <v>4</v>
      </c>
      <c r="E61" s="65">
        <v>4</v>
      </c>
      <c r="F61" s="65" t="s">
        <v>771</v>
      </c>
      <c r="G61" s="65">
        <v>10</v>
      </c>
      <c r="H61" s="65" t="s">
        <v>782</v>
      </c>
      <c r="I61" s="65">
        <v>29</v>
      </c>
      <c r="J61" t="s">
        <v>773</v>
      </c>
    </row>
    <row r="62" spans="1:10">
      <c r="A62" s="65" t="s">
        <v>783</v>
      </c>
      <c r="B62" s="65" t="s">
        <v>156</v>
      </c>
      <c r="C62" s="65" t="s">
        <v>159</v>
      </c>
      <c r="D62" s="65">
        <v>5</v>
      </c>
      <c r="E62" s="65">
        <v>5</v>
      </c>
      <c r="F62" s="65" t="s">
        <v>771</v>
      </c>
      <c r="G62" s="65">
        <v>10</v>
      </c>
      <c r="H62" s="65" t="s">
        <v>782</v>
      </c>
      <c r="I62" s="65">
        <v>29</v>
      </c>
      <c r="J62" t="s">
        <v>773</v>
      </c>
    </row>
    <row r="63" spans="1:10">
      <c r="A63" s="23"/>
      <c r="B63" s="23"/>
      <c r="C63" s="23"/>
      <c r="D63" s="23">
        <f>SUM(D2:D62)</f>
        <v>198</v>
      </c>
      <c r="E63" s="23"/>
      <c r="F63" s="81"/>
      <c r="G63" s="23"/>
      <c r="H63" s="23"/>
      <c r="I63" s="23"/>
      <c r="J63" s="23"/>
    </row>
    <row r="64" spans="1:10">
      <c r="A64" s="73" t="s">
        <v>784</v>
      </c>
      <c r="B64" s="73" t="s">
        <v>156</v>
      </c>
      <c r="C64" s="73" t="s">
        <v>430</v>
      </c>
      <c r="D64" s="73">
        <v>1</v>
      </c>
      <c r="E64" s="73">
        <v>1</v>
      </c>
      <c r="F64" s="73" t="s">
        <v>785</v>
      </c>
      <c r="G64" s="73">
        <v>44</v>
      </c>
      <c r="H64" s="73" t="s">
        <v>786</v>
      </c>
      <c r="I64" s="73">
        <v>1</v>
      </c>
      <c r="J64" s="23" t="s">
        <v>787</v>
      </c>
    </row>
    <row r="65" spans="1:10">
      <c r="A65" s="73"/>
      <c r="B65" s="73"/>
      <c r="C65" s="73"/>
      <c r="D65" s="73"/>
      <c r="E65" s="73"/>
      <c r="F65" s="73"/>
      <c r="G65" s="73"/>
      <c r="H65" s="73"/>
      <c r="I65" s="73"/>
      <c r="J65" s="23"/>
    </row>
    <row r="66" spans="1:10">
      <c r="A66" s="73" t="s">
        <v>788</v>
      </c>
      <c r="B66" s="73" t="s">
        <v>156</v>
      </c>
      <c r="C66" s="73" t="s">
        <v>368</v>
      </c>
      <c r="D66" s="73">
        <v>1</v>
      </c>
      <c r="E66" s="73">
        <v>1</v>
      </c>
      <c r="F66" s="73" t="s">
        <v>785</v>
      </c>
      <c r="G66" s="73">
        <v>44</v>
      </c>
      <c r="H66" s="73" t="s">
        <v>786</v>
      </c>
      <c r="I66" s="73">
        <v>1</v>
      </c>
      <c r="J66" s="23" t="s">
        <v>787</v>
      </c>
    </row>
    <row r="67" spans="1:10">
      <c r="F67" s="1"/>
      <c r="J67" s="23"/>
    </row>
    <row r="68" spans="1:10">
      <c r="A68" s="65" t="s">
        <v>789</v>
      </c>
      <c r="B68" s="65" t="s">
        <v>156</v>
      </c>
      <c r="C68" s="65" t="s">
        <v>190</v>
      </c>
      <c r="D68" s="65">
        <v>4</v>
      </c>
      <c r="E68" s="65">
        <v>4</v>
      </c>
      <c r="F68" s="65" t="s">
        <v>785</v>
      </c>
      <c r="G68" s="65">
        <v>17</v>
      </c>
      <c r="H68" s="65" t="s">
        <v>790</v>
      </c>
      <c r="I68" s="65">
        <v>26</v>
      </c>
      <c r="J68" s="71" t="s">
        <v>787</v>
      </c>
    </row>
    <row r="69" spans="1:10">
      <c r="A69" s="65" t="s">
        <v>789</v>
      </c>
      <c r="B69" s="65" t="s">
        <v>156</v>
      </c>
      <c r="C69" s="65" t="s">
        <v>176</v>
      </c>
      <c r="D69" s="65">
        <v>5</v>
      </c>
      <c r="E69" s="65">
        <v>5</v>
      </c>
      <c r="F69" s="65" t="s">
        <v>785</v>
      </c>
      <c r="G69" s="65">
        <v>17</v>
      </c>
      <c r="H69" s="65" t="s">
        <v>790</v>
      </c>
      <c r="I69" s="65">
        <v>26</v>
      </c>
      <c r="J69" s="71" t="s">
        <v>787</v>
      </c>
    </row>
    <row r="70" spans="1:10">
      <c r="A70" s="65" t="s">
        <v>789</v>
      </c>
      <c r="B70" s="65" t="s">
        <v>156</v>
      </c>
      <c r="C70" s="65" t="s">
        <v>210</v>
      </c>
      <c r="D70" s="65">
        <v>2</v>
      </c>
      <c r="E70" s="65">
        <v>2</v>
      </c>
      <c r="F70" s="65" t="s">
        <v>785</v>
      </c>
      <c r="G70" s="65">
        <v>17</v>
      </c>
      <c r="H70" s="65" t="s">
        <v>790</v>
      </c>
      <c r="I70" s="65">
        <v>26</v>
      </c>
      <c r="J70" s="71" t="s">
        <v>787</v>
      </c>
    </row>
    <row r="71" spans="1:10">
      <c r="A71" s="65" t="s">
        <v>789</v>
      </c>
      <c r="B71" s="65" t="s">
        <v>156</v>
      </c>
      <c r="C71" s="65" t="s">
        <v>273</v>
      </c>
      <c r="D71" s="65">
        <v>1</v>
      </c>
      <c r="E71" s="65">
        <v>1</v>
      </c>
      <c r="F71" s="65" t="s">
        <v>785</v>
      </c>
      <c r="G71" s="65">
        <v>17</v>
      </c>
      <c r="H71" s="65" t="s">
        <v>790</v>
      </c>
      <c r="I71" s="65">
        <v>26</v>
      </c>
      <c r="J71" s="71" t="s">
        <v>787</v>
      </c>
    </row>
    <row r="72" spans="1:10">
      <c r="A72" s="65" t="s">
        <v>789</v>
      </c>
      <c r="B72" s="65" t="s">
        <v>156</v>
      </c>
      <c r="C72" s="65" t="s">
        <v>325</v>
      </c>
      <c r="D72" s="65">
        <v>1</v>
      </c>
      <c r="E72" s="65">
        <v>1</v>
      </c>
      <c r="F72" s="65" t="s">
        <v>785</v>
      </c>
      <c r="G72" s="65">
        <v>17</v>
      </c>
      <c r="H72" s="65" t="s">
        <v>790</v>
      </c>
      <c r="I72" s="65">
        <v>26</v>
      </c>
      <c r="J72" s="71" t="s">
        <v>787</v>
      </c>
    </row>
    <row r="73" spans="1:10">
      <c r="A73" s="65" t="s">
        <v>789</v>
      </c>
      <c r="B73" s="65" t="s">
        <v>156</v>
      </c>
      <c r="C73" s="65" t="s">
        <v>328</v>
      </c>
      <c r="D73" s="65">
        <v>1</v>
      </c>
      <c r="E73" s="65">
        <v>1</v>
      </c>
      <c r="F73" s="65" t="s">
        <v>785</v>
      </c>
      <c r="G73" s="65">
        <v>17</v>
      </c>
      <c r="H73" s="65" t="s">
        <v>790</v>
      </c>
      <c r="I73" s="65">
        <v>26</v>
      </c>
      <c r="J73" s="71" t="s">
        <v>787</v>
      </c>
    </row>
    <row r="74" spans="1:10">
      <c r="A74" s="65" t="s">
        <v>789</v>
      </c>
      <c r="B74" s="65" t="s">
        <v>156</v>
      </c>
      <c r="C74" s="65" t="s">
        <v>308</v>
      </c>
      <c r="D74" s="65">
        <v>1</v>
      </c>
      <c r="E74" s="65">
        <v>1</v>
      </c>
      <c r="F74" s="65" t="s">
        <v>785</v>
      </c>
      <c r="G74" s="65">
        <v>17</v>
      </c>
      <c r="H74" s="65" t="s">
        <v>790</v>
      </c>
      <c r="I74" s="65">
        <v>26</v>
      </c>
      <c r="J74" s="71" t="s">
        <v>787</v>
      </c>
    </row>
    <row r="75" spans="1:10">
      <c r="A75" s="65" t="s">
        <v>789</v>
      </c>
      <c r="B75" s="65" t="s">
        <v>156</v>
      </c>
      <c r="C75" s="65" t="s">
        <v>310</v>
      </c>
      <c r="D75" s="65">
        <v>1</v>
      </c>
      <c r="E75" s="65">
        <v>1</v>
      </c>
      <c r="F75" s="65" t="s">
        <v>785</v>
      </c>
      <c r="G75" s="65">
        <v>17</v>
      </c>
      <c r="H75" s="65" t="s">
        <v>790</v>
      </c>
      <c r="I75" s="65">
        <v>26</v>
      </c>
      <c r="J75" s="71" t="s">
        <v>787</v>
      </c>
    </row>
    <row r="76" spans="1:10">
      <c r="A76" s="65" t="s">
        <v>789</v>
      </c>
      <c r="B76" s="65" t="s">
        <v>156</v>
      </c>
      <c r="C76" s="65" t="s">
        <v>289</v>
      </c>
      <c r="D76" s="65">
        <v>1</v>
      </c>
      <c r="E76" s="65">
        <v>1</v>
      </c>
      <c r="F76" s="65" t="s">
        <v>785</v>
      </c>
      <c r="G76" s="65">
        <v>17</v>
      </c>
      <c r="H76" s="65" t="s">
        <v>790</v>
      </c>
      <c r="I76" s="65">
        <v>26</v>
      </c>
      <c r="J76" s="71" t="s">
        <v>787</v>
      </c>
    </row>
    <row r="77" spans="1:10">
      <c r="A77" s="65" t="s">
        <v>789</v>
      </c>
      <c r="B77" s="65" t="s">
        <v>156</v>
      </c>
      <c r="C77" s="65" t="s">
        <v>252</v>
      </c>
      <c r="D77" s="65">
        <v>1</v>
      </c>
      <c r="E77" s="65">
        <v>1</v>
      </c>
      <c r="F77" s="65" t="s">
        <v>785</v>
      </c>
      <c r="G77" s="65">
        <v>17</v>
      </c>
      <c r="H77" s="65" t="s">
        <v>790</v>
      </c>
      <c r="I77" s="65">
        <v>26</v>
      </c>
      <c r="J77" s="71" t="s">
        <v>787</v>
      </c>
    </row>
    <row r="78" spans="1:10">
      <c r="A78" s="65" t="s">
        <v>789</v>
      </c>
      <c r="B78" s="65" t="s">
        <v>156</v>
      </c>
      <c r="C78" s="65" t="s">
        <v>194</v>
      </c>
      <c r="D78" s="65">
        <v>1</v>
      </c>
      <c r="E78" s="65">
        <v>1</v>
      </c>
      <c r="F78" s="65" t="s">
        <v>785</v>
      </c>
      <c r="G78" s="65">
        <v>17</v>
      </c>
      <c r="H78" s="65" t="s">
        <v>790</v>
      </c>
      <c r="I78" s="65">
        <v>26</v>
      </c>
      <c r="J78" s="71" t="s">
        <v>787</v>
      </c>
    </row>
    <row r="79" spans="1:10">
      <c r="A79" s="65" t="s">
        <v>789</v>
      </c>
      <c r="B79" s="65" t="s">
        <v>156</v>
      </c>
      <c r="C79" s="65" t="s">
        <v>200</v>
      </c>
      <c r="D79" s="65">
        <v>6</v>
      </c>
      <c r="E79" s="65">
        <v>6</v>
      </c>
      <c r="F79" s="65" t="s">
        <v>785</v>
      </c>
      <c r="G79" s="65">
        <v>17</v>
      </c>
      <c r="H79" s="65" t="s">
        <v>790</v>
      </c>
      <c r="I79" s="65">
        <v>26</v>
      </c>
      <c r="J79" s="71" t="s">
        <v>787</v>
      </c>
    </row>
    <row r="80" spans="1:10">
      <c r="A80" s="65" t="s">
        <v>789</v>
      </c>
      <c r="B80" s="65" t="s">
        <v>156</v>
      </c>
      <c r="C80" s="65" t="s">
        <v>172</v>
      </c>
      <c r="D80" s="65">
        <v>9</v>
      </c>
      <c r="E80" s="65">
        <v>9</v>
      </c>
      <c r="F80" s="65" t="s">
        <v>785</v>
      </c>
      <c r="G80" s="65">
        <v>17</v>
      </c>
      <c r="H80" s="65" t="s">
        <v>790</v>
      </c>
      <c r="I80" s="65">
        <v>26</v>
      </c>
      <c r="J80" s="71" t="s">
        <v>787</v>
      </c>
    </row>
    <row r="81" spans="1:10">
      <c r="A81" s="65" t="s">
        <v>789</v>
      </c>
      <c r="B81" s="65" t="s">
        <v>156</v>
      </c>
      <c r="C81" s="65" t="s">
        <v>236</v>
      </c>
      <c r="D81" s="65">
        <v>3</v>
      </c>
      <c r="E81" s="65">
        <v>3</v>
      </c>
      <c r="F81" s="65" t="s">
        <v>785</v>
      </c>
      <c r="G81" s="65">
        <v>17</v>
      </c>
      <c r="H81" s="65" t="s">
        <v>790</v>
      </c>
      <c r="I81" s="65">
        <v>26</v>
      </c>
      <c r="J81" s="71" t="s">
        <v>787</v>
      </c>
    </row>
    <row r="82" spans="1:10">
      <c r="A82" s="65" t="s">
        <v>789</v>
      </c>
      <c r="B82" s="65" t="s">
        <v>156</v>
      </c>
      <c r="C82" s="65" t="s">
        <v>238</v>
      </c>
      <c r="D82" s="65">
        <v>4</v>
      </c>
      <c r="E82" s="65">
        <v>4</v>
      </c>
      <c r="F82" s="65" t="s">
        <v>785</v>
      </c>
      <c r="G82" s="65">
        <v>17</v>
      </c>
      <c r="H82" s="65" t="s">
        <v>790</v>
      </c>
      <c r="I82" s="65">
        <v>26</v>
      </c>
      <c r="J82" s="71" t="s">
        <v>787</v>
      </c>
    </row>
    <row r="83" spans="1:10">
      <c r="A83" s="65" t="s">
        <v>789</v>
      </c>
      <c r="B83" s="65" t="s">
        <v>156</v>
      </c>
      <c r="C83" s="65" t="s">
        <v>196</v>
      </c>
      <c r="D83" s="65">
        <v>6</v>
      </c>
      <c r="E83" s="65">
        <v>6</v>
      </c>
      <c r="F83" s="65" t="s">
        <v>785</v>
      </c>
      <c r="G83" s="65">
        <v>17</v>
      </c>
      <c r="H83" s="65" t="s">
        <v>790</v>
      </c>
      <c r="I83" s="65">
        <v>26</v>
      </c>
      <c r="J83" s="71" t="s">
        <v>787</v>
      </c>
    </row>
    <row r="84" spans="1:10">
      <c r="A84" s="65" t="s">
        <v>789</v>
      </c>
      <c r="B84" s="65" t="s">
        <v>156</v>
      </c>
      <c r="C84" s="65" t="s">
        <v>265</v>
      </c>
      <c r="D84" s="65">
        <v>4</v>
      </c>
      <c r="E84" s="65">
        <v>4</v>
      </c>
      <c r="F84" s="65" t="s">
        <v>785</v>
      </c>
      <c r="G84" s="65">
        <v>17</v>
      </c>
      <c r="H84" s="65" t="s">
        <v>790</v>
      </c>
      <c r="I84" s="65">
        <v>26</v>
      </c>
      <c r="J84" s="71" t="s">
        <v>787</v>
      </c>
    </row>
    <row r="85" spans="1:10">
      <c r="A85" s="65" t="s">
        <v>789</v>
      </c>
      <c r="B85" s="65" t="s">
        <v>156</v>
      </c>
      <c r="C85" s="65" t="s">
        <v>186</v>
      </c>
      <c r="D85" s="65">
        <v>4</v>
      </c>
      <c r="E85" s="65">
        <v>4</v>
      </c>
      <c r="F85" s="65" t="s">
        <v>785</v>
      </c>
      <c r="G85" s="65">
        <v>17</v>
      </c>
      <c r="H85" s="65" t="s">
        <v>790</v>
      </c>
      <c r="I85" s="65">
        <v>26</v>
      </c>
      <c r="J85" s="71" t="s">
        <v>787</v>
      </c>
    </row>
    <row r="86" spans="1:10">
      <c r="A86" s="65" t="s">
        <v>789</v>
      </c>
      <c r="B86" s="65" t="s">
        <v>156</v>
      </c>
      <c r="C86" s="65" t="s">
        <v>170</v>
      </c>
      <c r="D86" s="65">
        <v>6</v>
      </c>
      <c r="E86" s="65">
        <v>6</v>
      </c>
      <c r="F86" s="65" t="s">
        <v>785</v>
      </c>
      <c r="G86" s="65">
        <v>17</v>
      </c>
      <c r="H86" s="65" t="s">
        <v>790</v>
      </c>
      <c r="I86" s="65">
        <v>26</v>
      </c>
      <c r="J86" s="71" t="s">
        <v>787</v>
      </c>
    </row>
    <row r="87" spans="1:10">
      <c r="A87" s="65" t="s">
        <v>789</v>
      </c>
      <c r="B87" s="65" t="s">
        <v>156</v>
      </c>
      <c r="C87" s="65" t="s">
        <v>216</v>
      </c>
      <c r="D87" s="65">
        <v>2</v>
      </c>
      <c r="E87" s="65">
        <v>2</v>
      </c>
      <c r="F87" s="65" t="s">
        <v>785</v>
      </c>
      <c r="G87" s="65">
        <v>17</v>
      </c>
      <c r="H87" s="65" t="s">
        <v>790</v>
      </c>
      <c r="I87" s="65">
        <v>26</v>
      </c>
      <c r="J87" s="71" t="s">
        <v>787</v>
      </c>
    </row>
    <row r="88" spans="1:10">
      <c r="A88" s="65" t="s">
        <v>789</v>
      </c>
      <c r="B88" s="65" t="s">
        <v>156</v>
      </c>
      <c r="C88" s="65" t="s">
        <v>212</v>
      </c>
      <c r="D88" s="65">
        <v>4</v>
      </c>
      <c r="E88" s="65">
        <v>4</v>
      </c>
      <c r="F88" s="65" t="s">
        <v>785</v>
      </c>
      <c r="G88" s="65">
        <v>17</v>
      </c>
      <c r="H88" s="65" t="s">
        <v>790</v>
      </c>
      <c r="I88" s="65">
        <v>26</v>
      </c>
      <c r="J88" s="71" t="s">
        <v>787</v>
      </c>
    </row>
    <row r="89" spans="1:10">
      <c r="A89" s="65"/>
      <c r="B89" s="65"/>
      <c r="C89" s="65"/>
      <c r="D89" s="65"/>
      <c r="E89" s="65"/>
      <c r="F89" s="65"/>
      <c r="G89" s="65"/>
      <c r="H89" s="65"/>
      <c r="I89" s="65"/>
      <c r="J89" s="71"/>
    </row>
    <row r="90" spans="1:10">
      <c r="A90" s="65" t="s">
        <v>791</v>
      </c>
      <c r="B90" s="65" t="s">
        <v>156</v>
      </c>
      <c r="C90" s="65" t="s">
        <v>271</v>
      </c>
      <c r="D90" s="65">
        <v>2</v>
      </c>
      <c r="E90" s="65">
        <v>2</v>
      </c>
      <c r="F90" s="65" t="s">
        <v>785</v>
      </c>
      <c r="G90" s="65">
        <v>17</v>
      </c>
      <c r="H90" s="65" t="s">
        <v>790</v>
      </c>
      <c r="I90" s="65">
        <v>26</v>
      </c>
      <c r="J90" s="71" t="s">
        <v>787</v>
      </c>
    </row>
    <row r="91" spans="1:10">
      <c r="A91" s="65" t="s">
        <v>791</v>
      </c>
      <c r="B91" s="65" t="s">
        <v>156</v>
      </c>
      <c r="C91" s="65" t="s">
        <v>224</v>
      </c>
      <c r="D91" s="65">
        <v>2</v>
      </c>
      <c r="E91" s="65">
        <v>2</v>
      </c>
      <c r="F91" s="65" t="s">
        <v>785</v>
      </c>
      <c r="G91" s="65">
        <v>17</v>
      </c>
      <c r="H91" s="65" t="s">
        <v>790</v>
      </c>
      <c r="I91" s="65">
        <v>26</v>
      </c>
      <c r="J91" s="71" t="s">
        <v>787</v>
      </c>
    </row>
    <row r="92" spans="1:10">
      <c r="A92" s="65" t="s">
        <v>791</v>
      </c>
      <c r="B92" s="65" t="s">
        <v>156</v>
      </c>
      <c r="C92" s="65" t="s">
        <v>236</v>
      </c>
      <c r="D92" s="65">
        <v>1</v>
      </c>
      <c r="E92" s="65">
        <v>1</v>
      </c>
      <c r="F92" s="65" t="s">
        <v>785</v>
      </c>
      <c r="G92" s="65">
        <v>17</v>
      </c>
      <c r="H92" s="65" t="s">
        <v>790</v>
      </c>
      <c r="I92" s="65">
        <v>26</v>
      </c>
      <c r="J92" s="71" t="s">
        <v>787</v>
      </c>
    </row>
    <row r="93" spans="1:10">
      <c r="A93" s="65" t="s">
        <v>791</v>
      </c>
      <c r="B93" s="65" t="s">
        <v>156</v>
      </c>
      <c r="C93" s="65" t="s">
        <v>162</v>
      </c>
      <c r="D93" s="65">
        <v>18</v>
      </c>
      <c r="E93" s="65">
        <v>18</v>
      </c>
      <c r="F93" s="65" t="s">
        <v>785</v>
      </c>
      <c r="G93" s="65">
        <v>17</v>
      </c>
      <c r="H93" s="65" t="s">
        <v>790</v>
      </c>
      <c r="I93" s="65">
        <v>26</v>
      </c>
      <c r="J93" s="71" t="s">
        <v>787</v>
      </c>
    </row>
    <row r="94" spans="1:10">
      <c r="A94" s="65" t="s">
        <v>791</v>
      </c>
      <c r="B94" s="65" t="s">
        <v>156</v>
      </c>
      <c r="C94" s="65" t="s">
        <v>254</v>
      </c>
      <c r="D94" s="65">
        <v>1</v>
      </c>
      <c r="E94" s="65">
        <v>1</v>
      </c>
      <c r="F94" s="65" t="s">
        <v>785</v>
      </c>
      <c r="G94" s="65">
        <v>17</v>
      </c>
      <c r="H94" s="65" t="s">
        <v>790</v>
      </c>
      <c r="I94" s="65">
        <v>26</v>
      </c>
      <c r="J94" s="71" t="s">
        <v>787</v>
      </c>
    </row>
    <row r="95" spans="1:10">
      <c r="A95" s="65" t="s">
        <v>791</v>
      </c>
      <c r="B95" s="65" t="s">
        <v>156</v>
      </c>
      <c r="C95" s="65" t="s">
        <v>166</v>
      </c>
      <c r="D95" s="65">
        <v>6</v>
      </c>
      <c r="E95" s="65">
        <v>6</v>
      </c>
      <c r="F95" s="65" t="s">
        <v>785</v>
      </c>
      <c r="G95" s="65">
        <v>17</v>
      </c>
      <c r="H95" s="65" t="s">
        <v>790</v>
      </c>
      <c r="I95" s="65">
        <v>26</v>
      </c>
      <c r="J95" s="71" t="s">
        <v>787</v>
      </c>
    </row>
    <row r="96" spans="1:10">
      <c r="A96" s="65" t="s">
        <v>791</v>
      </c>
      <c r="B96" s="65" t="s">
        <v>156</v>
      </c>
      <c r="C96" s="65" t="s">
        <v>305</v>
      </c>
      <c r="D96" s="65">
        <v>1</v>
      </c>
      <c r="E96" s="65">
        <v>1</v>
      </c>
      <c r="F96" s="65" t="s">
        <v>785</v>
      </c>
      <c r="G96" s="65">
        <v>17</v>
      </c>
      <c r="H96" s="65" t="s">
        <v>790</v>
      </c>
      <c r="I96" s="65">
        <v>26</v>
      </c>
      <c r="J96" s="71" t="s">
        <v>787</v>
      </c>
    </row>
    <row r="97" spans="1:10">
      <c r="A97" s="65" t="s">
        <v>791</v>
      </c>
      <c r="B97" s="65" t="s">
        <v>156</v>
      </c>
      <c r="C97" s="65" t="s">
        <v>174</v>
      </c>
      <c r="D97" s="65">
        <v>3</v>
      </c>
      <c r="E97" s="65">
        <v>3</v>
      </c>
      <c r="F97" s="65" t="s">
        <v>785</v>
      </c>
      <c r="G97" s="65">
        <v>17</v>
      </c>
      <c r="H97" s="65" t="s">
        <v>790</v>
      </c>
      <c r="I97" s="65">
        <v>26</v>
      </c>
      <c r="J97" s="71" t="s">
        <v>787</v>
      </c>
    </row>
    <row r="98" spans="1:10">
      <c r="A98" s="65" t="s">
        <v>791</v>
      </c>
      <c r="B98" s="65" t="s">
        <v>156</v>
      </c>
      <c r="C98" s="65" t="s">
        <v>261</v>
      </c>
      <c r="D98" s="65">
        <v>2</v>
      </c>
      <c r="E98" s="65">
        <v>2</v>
      </c>
      <c r="F98" s="65" t="s">
        <v>785</v>
      </c>
      <c r="G98" s="65">
        <v>17</v>
      </c>
      <c r="H98" s="65" t="s">
        <v>790</v>
      </c>
      <c r="I98" s="65">
        <v>26</v>
      </c>
      <c r="J98" s="71" t="s">
        <v>787</v>
      </c>
    </row>
    <row r="99" spans="1:10">
      <c r="A99" s="65" t="s">
        <v>791</v>
      </c>
      <c r="B99" s="65" t="s">
        <v>156</v>
      </c>
      <c r="C99" s="65" t="s">
        <v>180</v>
      </c>
      <c r="D99" s="65">
        <v>10</v>
      </c>
      <c r="E99" s="65">
        <v>10</v>
      </c>
      <c r="F99" s="65" t="s">
        <v>785</v>
      </c>
      <c r="G99" s="65">
        <v>17</v>
      </c>
      <c r="H99" s="65" t="s">
        <v>790</v>
      </c>
      <c r="I99" s="65">
        <v>26</v>
      </c>
      <c r="J99" s="71" t="s">
        <v>787</v>
      </c>
    </row>
    <row r="100" spans="1:10">
      <c r="A100" s="65" t="s">
        <v>791</v>
      </c>
      <c r="B100" s="65" t="s">
        <v>156</v>
      </c>
      <c r="C100" s="65" t="s">
        <v>269</v>
      </c>
      <c r="D100" s="65">
        <v>2</v>
      </c>
      <c r="E100" s="65">
        <v>2</v>
      </c>
      <c r="F100" s="65" t="s">
        <v>785</v>
      </c>
      <c r="G100" s="65">
        <v>17</v>
      </c>
      <c r="H100" s="65" t="s">
        <v>790</v>
      </c>
      <c r="I100" s="65">
        <v>26</v>
      </c>
      <c r="J100" s="71" t="s">
        <v>787</v>
      </c>
    </row>
    <row r="101" spans="1:10">
      <c r="A101" s="65" t="s">
        <v>791</v>
      </c>
      <c r="B101" s="65" t="s">
        <v>156</v>
      </c>
      <c r="C101" s="65" t="s">
        <v>159</v>
      </c>
      <c r="D101" s="65">
        <v>7</v>
      </c>
      <c r="E101" s="65">
        <v>7</v>
      </c>
      <c r="F101" s="65" t="s">
        <v>785</v>
      </c>
      <c r="G101" s="65">
        <v>17</v>
      </c>
      <c r="H101" s="65" t="s">
        <v>790</v>
      </c>
      <c r="I101" s="65">
        <v>26</v>
      </c>
      <c r="J101" s="71" t="s">
        <v>787</v>
      </c>
    </row>
    <row r="102" spans="1:10">
      <c r="D102">
        <f>SUM(D64:D101)</f>
        <v>124</v>
      </c>
      <c r="F102" s="1"/>
      <c r="J102" s="23"/>
    </row>
    <row r="103" spans="1:10">
      <c r="A103" s="73" t="s">
        <v>792</v>
      </c>
      <c r="B103" s="73" t="s">
        <v>156</v>
      </c>
      <c r="C103" s="73" t="s">
        <v>472</v>
      </c>
      <c r="D103" s="73">
        <v>1</v>
      </c>
      <c r="E103" s="73">
        <v>1</v>
      </c>
      <c r="F103" s="73" t="s">
        <v>793</v>
      </c>
      <c r="G103" s="73">
        <v>45</v>
      </c>
      <c r="H103" s="73" t="s">
        <v>790</v>
      </c>
      <c r="I103" s="73">
        <v>5</v>
      </c>
      <c r="J103" s="23" t="s">
        <v>794</v>
      </c>
    </row>
    <row r="104" spans="1:10">
      <c r="F104" s="1"/>
      <c r="J104" s="23"/>
    </row>
    <row r="105" spans="1:10">
      <c r="A105" s="65" t="s">
        <v>795</v>
      </c>
      <c r="B105" s="65" t="s">
        <v>156</v>
      </c>
      <c r="C105" s="65" t="s">
        <v>192</v>
      </c>
      <c r="D105" s="65">
        <v>4</v>
      </c>
      <c r="E105" s="65">
        <v>4</v>
      </c>
      <c r="F105" s="65" t="s">
        <v>793</v>
      </c>
      <c r="G105" s="65">
        <v>24</v>
      </c>
      <c r="H105" s="65" t="s">
        <v>796</v>
      </c>
      <c r="I105" s="65">
        <v>18</v>
      </c>
      <c r="J105" s="71" t="s">
        <v>797</v>
      </c>
    </row>
    <row r="106" spans="1:10">
      <c r="A106" s="65" t="s">
        <v>795</v>
      </c>
      <c r="B106" s="65" t="s">
        <v>156</v>
      </c>
      <c r="C106" s="65" t="s">
        <v>271</v>
      </c>
      <c r="D106" s="65">
        <v>1</v>
      </c>
      <c r="E106" s="65">
        <v>1</v>
      </c>
      <c r="F106" s="65" t="s">
        <v>793</v>
      </c>
      <c r="G106" s="65">
        <v>24</v>
      </c>
      <c r="H106" s="65" t="s">
        <v>796</v>
      </c>
      <c r="I106" s="65">
        <v>18</v>
      </c>
      <c r="J106" s="71" t="s">
        <v>797</v>
      </c>
    </row>
    <row r="107" spans="1:10">
      <c r="A107" s="65" t="s">
        <v>795</v>
      </c>
      <c r="B107" s="65" t="s">
        <v>156</v>
      </c>
      <c r="C107" s="65" t="s">
        <v>283</v>
      </c>
      <c r="D107" s="65">
        <v>2</v>
      </c>
      <c r="E107" s="65">
        <v>2</v>
      </c>
      <c r="F107" s="65" t="s">
        <v>793</v>
      </c>
      <c r="G107" s="65">
        <v>24</v>
      </c>
      <c r="H107" s="65" t="s">
        <v>796</v>
      </c>
      <c r="I107" s="65">
        <v>18</v>
      </c>
      <c r="J107" s="71" t="s">
        <v>797</v>
      </c>
    </row>
    <row r="108" spans="1:10">
      <c r="A108" s="65" t="s">
        <v>795</v>
      </c>
      <c r="B108" s="65" t="s">
        <v>156</v>
      </c>
      <c r="C108" s="65" t="s">
        <v>263</v>
      </c>
      <c r="D108" s="65">
        <v>2</v>
      </c>
      <c r="E108" s="65">
        <v>2</v>
      </c>
      <c r="F108" s="65" t="s">
        <v>793</v>
      </c>
      <c r="G108" s="65">
        <v>24</v>
      </c>
      <c r="H108" s="65" t="s">
        <v>796</v>
      </c>
      <c r="I108" s="65">
        <v>18</v>
      </c>
      <c r="J108" s="71" t="s">
        <v>797</v>
      </c>
    </row>
    <row r="109" spans="1:10">
      <c r="A109" s="65" t="s">
        <v>795</v>
      </c>
      <c r="B109" s="65" t="s">
        <v>156</v>
      </c>
      <c r="C109" s="65" t="s">
        <v>232</v>
      </c>
      <c r="D109" s="65">
        <v>4</v>
      </c>
      <c r="E109" s="65">
        <v>4</v>
      </c>
      <c r="F109" s="65" t="s">
        <v>793</v>
      </c>
      <c r="G109" s="65">
        <v>24</v>
      </c>
      <c r="H109" s="65" t="s">
        <v>796</v>
      </c>
      <c r="I109" s="65">
        <v>18</v>
      </c>
      <c r="J109" s="71" t="s">
        <v>797</v>
      </c>
    </row>
    <row r="110" spans="1:10">
      <c r="A110" s="65" t="s">
        <v>795</v>
      </c>
      <c r="B110" s="65" t="s">
        <v>156</v>
      </c>
      <c r="C110" s="65" t="s">
        <v>323</v>
      </c>
      <c r="D110" s="65">
        <v>1</v>
      </c>
      <c r="E110" s="65">
        <v>1</v>
      </c>
      <c r="F110" s="65" t="s">
        <v>793</v>
      </c>
      <c r="G110" s="65">
        <v>24</v>
      </c>
      <c r="H110" s="65" t="s">
        <v>796</v>
      </c>
      <c r="I110" s="65">
        <v>18</v>
      </c>
      <c r="J110" s="71" t="s">
        <v>797</v>
      </c>
    </row>
    <row r="111" spans="1:10">
      <c r="A111" s="65" t="s">
        <v>795</v>
      </c>
      <c r="B111" s="65" t="s">
        <v>156</v>
      </c>
      <c r="C111" s="65" t="s">
        <v>204</v>
      </c>
      <c r="D111" s="65">
        <v>6</v>
      </c>
      <c r="E111" s="65">
        <v>6</v>
      </c>
      <c r="F111" s="65" t="s">
        <v>793</v>
      </c>
      <c r="G111" s="65">
        <v>24</v>
      </c>
      <c r="H111" s="65" t="s">
        <v>796</v>
      </c>
      <c r="I111" s="65">
        <v>18</v>
      </c>
      <c r="J111" s="71" t="s">
        <v>797</v>
      </c>
    </row>
    <row r="112" spans="1:10">
      <c r="A112" s="65" t="s">
        <v>795</v>
      </c>
      <c r="B112" s="65" t="s">
        <v>156</v>
      </c>
      <c r="C112" s="65" t="s">
        <v>152</v>
      </c>
      <c r="D112" s="65">
        <v>7</v>
      </c>
      <c r="E112" s="65">
        <v>7</v>
      </c>
      <c r="F112" s="65" t="s">
        <v>793</v>
      </c>
      <c r="G112" s="65">
        <v>24</v>
      </c>
      <c r="H112" s="65" t="s">
        <v>796</v>
      </c>
      <c r="I112" s="65">
        <v>18</v>
      </c>
      <c r="J112" s="71" t="s">
        <v>797</v>
      </c>
    </row>
    <row r="113" spans="1:10">
      <c r="A113" s="65" t="s">
        <v>795</v>
      </c>
      <c r="B113" s="65" t="s">
        <v>156</v>
      </c>
      <c r="C113" s="65" t="s">
        <v>162</v>
      </c>
      <c r="D113" s="65">
        <v>15</v>
      </c>
      <c r="E113" s="65">
        <v>15</v>
      </c>
      <c r="F113" s="65" t="s">
        <v>793</v>
      </c>
      <c r="G113" s="65">
        <v>24</v>
      </c>
      <c r="H113" s="65" t="s">
        <v>796</v>
      </c>
      <c r="I113" s="65">
        <v>18</v>
      </c>
      <c r="J113" s="71" t="s">
        <v>797</v>
      </c>
    </row>
    <row r="114" spans="1:10">
      <c r="A114" s="65" t="s">
        <v>795</v>
      </c>
      <c r="B114" s="65" t="s">
        <v>156</v>
      </c>
      <c r="C114" s="65" t="s">
        <v>174</v>
      </c>
      <c r="D114" s="65">
        <v>8</v>
      </c>
      <c r="E114" s="65">
        <v>8</v>
      </c>
      <c r="F114" s="65" t="s">
        <v>793</v>
      </c>
      <c r="G114" s="65">
        <v>24</v>
      </c>
      <c r="H114" s="65" t="s">
        <v>796</v>
      </c>
      <c r="I114" s="65">
        <v>18</v>
      </c>
      <c r="J114" s="71" t="s">
        <v>797</v>
      </c>
    </row>
    <row r="115" spans="1:10">
      <c r="A115" s="65" t="s">
        <v>795</v>
      </c>
      <c r="B115" s="65" t="s">
        <v>156</v>
      </c>
      <c r="C115" s="65" t="s">
        <v>180</v>
      </c>
      <c r="D115" s="65">
        <v>6</v>
      </c>
      <c r="E115" s="65">
        <v>6</v>
      </c>
      <c r="F115" s="65" t="s">
        <v>793</v>
      </c>
      <c r="G115" s="65">
        <v>24</v>
      </c>
      <c r="H115" s="65" t="s">
        <v>796</v>
      </c>
      <c r="I115" s="65">
        <v>18</v>
      </c>
      <c r="J115" s="71" t="s">
        <v>797</v>
      </c>
    </row>
    <row r="116" spans="1:10">
      <c r="A116" s="65" t="s">
        <v>795</v>
      </c>
      <c r="B116" s="65" t="s">
        <v>156</v>
      </c>
      <c r="C116" s="65" t="s">
        <v>159</v>
      </c>
      <c r="D116" s="65">
        <v>4</v>
      </c>
      <c r="E116" s="65">
        <v>4</v>
      </c>
      <c r="F116" s="65" t="s">
        <v>793</v>
      </c>
      <c r="G116" s="65">
        <v>24</v>
      </c>
      <c r="H116" s="65" t="s">
        <v>796</v>
      </c>
      <c r="I116" s="65">
        <v>18</v>
      </c>
      <c r="J116" s="71" t="s">
        <v>797</v>
      </c>
    </row>
    <row r="117" spans="1:10">
      <c r="A117" s="65"/>
      <c r="B117" s="65"/>
      <c r="C117" s="65"/>
      <c r="D117" s="65"/>
      <c r="E117" s="65"/>
      <c r="F117" s="65"/>
      <c r="G117" s="65"/>
      <c r="H117" s="65"/>
      <c r="I117" s="65"/>
      <c r="J117" s="71"/>
    </row>
    <row r="118" spans="1:10">
      <c r="A118" s="65" t="s">
        <v>798</v>
      </c>
      <c r="B118" s="65" t="s">
        <v>156</v>
      </c>
      <c r="C118" s="65" t="s">
        <v>301</v>
      </c>
      <c r="D118" s="65">
        <v>1</v>
      </c>
      <c r="E118" s="65">
        <v>1</v>
      </c>
      <c r="F118" s="65" t="s">
        <v>793</v>
      </c>
      <c r="G118" s="65">
        <v>24</v>
      </c>
      <c r="H118" s="65" t="s">
        <v>796</v>
      </c>
      <c r="I118" s="65">
        <v>18</v>
      </c>
      <c r="J118" s="71" t="s">
        <v>797</v>
      </c>
    </row>
    <row r="119" spans="1:10">
      <c r="A119" s="65" t="s">
        <v>798</v>
      </c>
      <c r="B119" s="65" t="s">
        <v>156</v>
      </c>
      <c r="C119" s="65" t="s">
        <v>244</v>
      </c>
      <c r="D119" s="65">
        <v>8</v>
      </c>
      <c r="E119" s="65">
        <v>8</v>
      </c>
      <c r="F119" s="65" t="s">
        <v>793</v>
      </c>
      <c r="G119" s="65">
        <v>24</v>
      </c>
      <c r="H119" s="65" t="s">
        <v>796</v>
      </c>
      <c r="I119" s="65">
        <v>18</v>
      </c>
      <c r="J119" s="71" t="s">
        <v>797</v>
      </c>
    </row>
    <row r="120" spans="1:10">
      <c r="A120" s="65" t="s">
        <v>798</v>
      </c>
      <c r="B120" s="65" t="s">
        <v>156</v>
      </c>
      <c r="C120" s="65" t="s">
        <v>277</v>
      </c>
      <c r="D120" s="65">
        <v>1</v>
      </c>
      <c r="E120" s="65">
        <v>1</v>
      </c>
      <c r="F120" s="65" t="s">
        <v>793</v>
      </c>
      <c r="G120" s="65">
        <v>24</v>
      </c>
      <c r="H120" s="65" t="s">
        <v>796</v>
      </c>
      <c r="I120" s="65">
        <v>18</v>
      </c>
      <c r="J120" s="71" t="s">
        <v>797</v>
      </c>
    </row>
    <row r="121" spans="1:10">
      <c r="A121" s="65" t="s">
        <v>798</v>
      </c>
      <c r="B121" s="65" t="s">
        <v>156</v>
      </c>
      <c r="C121" s="65" t="s">
        <v>224</v>
      </c>
      <c r="D121" s="65">
        <v>2</v>
      </c>
      <c r="E121" s="65">
        <v>2</v>
      </c>
      <c r="F121" s="65" t="s">
        <v>793</v>
      </c>
      <c r="G121" s="65">
        <v>24</v>
      </c>
      <c r="H121" s="65" t="s">
        <v>796</v>
      </c>
      <c r="I121" s="65">
        <v>18</v>
      </c>
      <c r="J121" s="71" t="s">
        <v>797</v>
      </c>
    </row>
    <row r="122" spans="1:10">
      <c r="A122" s="65" t="s">
        <v>798</v>
      </c>
      <c r="B122" s="65" t="s">
        <v>156</v>
      </c>
      <c r="C122" s="65" t="s">
        <v>200</v>
      </c>
      <c r="D122" s="65">
        <v>2</v>
      </c>
      <c r="E122" s="65">
        <v>2</v>
      </c>
      <c r="F122" s="65" t="s">
        <v>793</v>
      </c>
      <c r="G122" s="65">
        <v>24</v>
      </c>
      <c r="H122" s="65" t="s">
        <v>796</v>
      </c>
      <c r="I122" s="65">
        <v>18</v>
      </c>
      <c r="J122" s="71" t="s">
        <v>797</v>
      </c>
    </row>
    <row r="123" spans="1:10">
      <c r="A123" s="65" t="s">
        <v>798</v>
      </c>
      <c r="B123" s="65" t="s">
        <v>156</v>
      </c>
      <c r="C123" s="65" t="s">
        <v>208</v>
      </c>
      <c r="D123" s="65">
        <v>1</v>
      </c>
      <c r="E123" s="65">
        <v>1</v>
      </c>
      <c r="F123" s="65" t="s">
        <v>793</v>
      </c>
      <c r="G123" s="65">
        <v>24</v>
      </c>
      <c r="H123" s="65" t="s">
        <v>796</v>
      </c>
      <c r="I123" s="65">
        <v>18</v>
      </c>
      <c r="J123" s="71" t="s">
        <v>797</v>
      </c>
    </row>
    <row r="124" spans="1:10">
      <c r="A124" s="65" t="s">
        <v>798</v>
      </c>
      <c r="B124" s="65" t="s">
        <v>156</v>
      </c>
      <c r="C124" s="65" t="s">
        <v>238</v>
      </c>
      <c r="D124" s="65">
        <v>2</v>
      </c>
      <c r="E124" s="65">
        <v>2</v>
      </c>
      <c r="F124" s="65" t="s">
        <v>793</v>
      </c>
      <c r="G124" s="65">
        <v>24</v>
      </c>
      <c r="H124" s="65" t="s">
        <v>796</v>
      </c>
      <c r="I124" s="65">
        <v>18</v>
      </c>
      <c r="J124" s="71" t="s">
        <v>797</v>
      </c>
    </row>
    <row r="125" spans="1:10">
      <c r="A125" s="65" t="s">
        <v>798</v>
      </c>
      <c r="B125" s="65" t="s">
        <v>156</v>
      </c>
      <c r="C125" s="65" t="s">
        <v>196</v>
      </c>
      <c r="D125" s="65">
        <v>8</v>
      </c>
      <c r="E125" s="65">
        <v>8</v>
      </c>
      <c r="F125" s="65" t="s">
        <v>793</v>
      </c>
      <c r="G125" s="65">
        <v>24</v>
      </c>
      <c r="H125" s="65" t="s">
        <v>796</v>
      </c>
      <c r="I125" s="65">
        <v>18</v>
      </c>
      <c r="J125" s="71" t="s">
        <v>797</v>
      </c>
    </row>
    <row r="126" spans="1:10">
      <c r="A126" s="65" t="s">
        <v>798</v>
      </c>
      <c r="B126" s="65" t="s">
        <v>156</v>
      </c>
      <c r="C126" s="65" t="s">
        <v>254</v>
      </c>
      <c r="D126" s="65">
        <v>3</v>
      </c>
      <c r="E126" s="65">
        <v>3</v>
      </c>
      <c r="F126" s="65" t="s">
        <v>793</v>
      </c>
      <c r="G126" s="65">
        <v>24</v>
      </c>
      <c r="H126" s="65" t="s">
        <v>796</v>
      </c>
      <c r="I126" s="65">
        <v>18</v>
      </c>
      <c r="J126" s="71" t="s">
        <v>797</v>
      </c>
    </row>
    <row r="127" spans="1:10">
      <c r="A127" s="65" t="s">
        <v>798</v>
      </c>
      <c r="B127" s="65" t="s">
        <v>156</v>
      </c>
      <c r="C127" s="65" t="s">
        <v>216</v>
      </c>
      <c r="D127" s="65">
        <v>2</v>
      </c>
      <c r="E127" s="65">
        <v>2</v>
      </c>
      <c r="F127" s="65" t="s">
        <v>793</v>
      </c>
      <c r="G127" s="65">
        <v>24</v>
      </c>
      <c r="H127" s="65" t="s">
        <v>796</v>
      </c>
      <c r="I127" s="65">
        <v>18</v>
      </c>
      <c r="J127" s="71" t="s">
        <v>797</v>
      </c>
    </row>
    <row r="128" spans="1:10">
      <c r="A128" s="65" t="s">
        <v>798</v>
      </c>
      <c r="B128" s="65" t="s">
        <v>156</v>
      </c>
      <c r="C128" s="65" t="s">
        <v>166</v>
      </c>
      <c r="D128" s="65">
        <v>12</v>
      </c>
      <c r="E128" s="65">
        <v>12</v>
      </c>
      <c r="F128" s="65" t="s">
        <v>793</v>
      </c>
      <c r="G128" s="65">
        <v>24</v>
      </c>
      <c r="H128" s="65" t="s">
        <v>796</v>
      </c>
      <c r="I128" s="65">
        <v>18</v>
      </c>
      <c r="J128" s="71" t="s">
        <v>797</v>
      </c>
    </row>
    <row r="129" spans="1:10">
      <c r="A129" s="65" t="s">
        <v>798</v>
      </c>
      <c r="B129" s="65" t="s">
        <v>156</v>
      </c>
      <c r="C129" s="65" t="s">
        <v>242</v>
      </c>
      <c r="D129" s="65">
        <v>1</v>
      </c>
      <c r="E129" s="65">
        <v>1</v>
      </c>
      <c r="F129" s="65" t="s">
        <v>793</v>
      </c>
      <c r="G129" s="65">
        <v>24</v>
      </c>
      <c r="H129" s="65" t="s">
        <v>796</v>
      </c>
      <c r="I129" s="65">
        <v>18</v>
      </c>
      <c r="J129" s="71" t="s">
        <v>797</v>
      </c>
    </row>
    <row r="130" spans="1:10">
      <c r="A130" s="65" t="s">
        <v>798</v>
      </c>
      <c r="B130" s="65" t="s">
        <v>156</v>
      </c>
      <c r="C130" s="65" t="s">
        <v>214</v>
      </c>
      <c r="D130" s="65">
        <v>1</v>
      </c>
      <c r="E130" s="65">
        <v>1</v>
      </c>
      <c r="F130" s="65" t="s">
        <v>793</v>
      </c>
      <c r="G130" s="65">
        <v>24</v>
      </c>
      <c r="H130" s="65" t="s">
        <v>796</v>
      </c>
      <c r="I130" s="65">
        <v>18</v>
      </c>
      <c r="J130" s="71" t="s">
        <v>797</v>
      </c>
    </row>
    <row r="131" spans="1:10">
      <c r="A131" s="65" t="s">
        <v>798</v>
      </c>
      <c r="B131" s="65" t="s">
        <v>156</v>
      </c>
      <c r="C131" s="65" t="s">
        <v>261</v>
      </c>
      <c r="D131" s="65">
        <v>2</v>
      </c>
      <c r="E131" s="65">
        <v>2</v>
      </c>
      <c r="F131" s="65" t="s">
        <v>793</v>
      </c>
      <c r="G131" s="65">
        <v>24</v>
      </c>
      <c r="H131" s="65" t="s">
        <v>796</v>
      </c>
      <c r="I131" s="65">
        <v>18</v>
      </c>
      <c r="J131" s="71" t="s">
        <v>797</v>
      </c>
    </row>
    <row r="132" spans="1:10">
      <c r="A132" s="65" t="s">
        <v>798</v>
      </c>
      <c r="B132" s="65" t="s">
        <v>156</v>
      </c>
      <c r="C132" s="65" t="s">
        <v>292</v>
      </c>
      <c r="D132" s="65">
        <v>1</v>
      </c>
      <c r="E132" s="65">
        <v>1</v>
      </c>
      <c r="F132" s="65" t="s">
        <v>793</v>
      </c>
      <c r="G132" s="65">
        <v>24</v>
      </c>
      <c r="H132" s="65" t="s">
        <v>796</v>
      </c>
      <c r="I132" s="65">
        <v>18</v>
      </c>
      <c r="J132" s="71" t="s">
        <v>797</v>
      </c>
    </row>
    <row r="133" spans="1:10">
      <c r="A133" s="65" t="s">
        <v>798</v>
      </c>
      <c r="B133" s="65" t="s">
        <v>156</v>
      </c>
      <c r="C133" s="65" t="s">
        <v>212</v>
      </c>
      <c r="D133" s="65">
        <v>9</v>
      </c>
      <c r="E133" s="65">
        <v>9</v>
      </c>
      <c r="F133" s="65" t="s">
        <v>793</v>
      </c>
      <c r="G133" s="65">
        <v>24</v>
      </c>
      <c r="H133" s="65" t="s">
        <v>796</v>
      </c>
      <c r="I133" s="65">
        <v>18</v>
      </c>
      <c r="J133" s="71" t="s">
        <v>797</v>
      </c>
    </row>
    <row r="134" spans="1:10">
      <c r="A134" s="65"/>
      <c r="B134" s="65"/>
      <c r="C134" s="65"/>
      <c r="D134" s="65"/>
      <c r="E134" s="65"/>
      <c r="F134" s="65"/>
      <c r="G134" s="65"/>
      <c r="H134" s="65"/>
      <c r="I134" s="65"/>
      <c r="J134" s="71"/>
    </row>
    <row r="135" spans="1:10">
      <c r="A135" s="65" t="s">
        <v>799</v>
      </c>
      <c r="B135" s="65" t="s">
        <v>156</v>
      </c>
      <c r="C135" s="65" t="s">
        <v>190</v>
      </c>
      <c r="D135" s="65">
        <v>2</v>
      </c>
      <c r="E135" s="65">
        <v>2</v>
      </c>
      <c r="F135" s="65" t="s">
        <v>793</v>
      </c>
      <c r="G135" s="65">
        <v>24</v>
      </c>
      <c r="H135" s="65" t="s">
        <v>796</v>
      </c>
      <c r="I135" s="65">
        <v>18</v>
      </c>
      <c r="J135" s="71" t="s">
        <v>797</v>
      </c>
    </row>
    <row r="136" spans="1:10">
      <c r="A136" s="65" t="s">
        <v>799</v>
      </c>
      <c r="B136" s="65" t="s">
        <v>156</v>
      </c>
      <c r="C136" s="65" t="s">
        <v>176</v>
      </c>
      <c r="D136" s="65">
        <v>15</v>
      </c>
      <c r="E136" s="65">
        <v>15</v>
      </c>
      <c r="F136" s="65" t="s">
        <v>793</v>
      </c>
      <c r="G136" s="65">
        <v>24</v>
      </c>
      <c r="H136" s="65" t="s">
        <v>796</v>
      </c>
      <c r="I136" s="65">
        <v>18</v>
      </c>
      <c r="J136" s="71" t="s">
        <v>797</v>
      </c>
    </row>
    <row r="137" spans="1:10">
      <c r="A137" s="65" t="s">
        <v>799</v>
      </c>
      <c r="B137" s="65" t="s">
        <v>156</v>
      </c>
      <c r="C137" s="65" t="s">
        <v>294</v>
      </c>
      <c r="D137" s="65">
        <v>2</v>
      </c>
      <c r="E137" s="65">
        <v>2</v>
      </c>
      <c r="F137" s="65" t="s">
        <v>793</v>
      </c>
      <c r="G137" s="65">
        <v>24</v>
      </c>
      <c r="H137" s="65" t="s">
        <v>796</v>
      </c>
      <c r="I137" s="65">
        <v>18</v>
      </c>
      <c r="J137" s="71" t="s">
        <v>797</v>
      </c>
    </row>
    <row r="138" spans="1:10">
      <c r="A138" s="65" t="s">
        <v>799</v>
      </c>
      <c r="B138" s="65" t="s">
        <v>156</v>
      </c>
      <c r="C138" s="65" t="s">
        <v>273</v>
      </c>
      <c r="D138" s="65">
        <v>2</v>
      </c>
      <c r="E138" s="65">
        <v>2</v>
      </c>
      <c r="F138" s="65" t="s">
        <v>793</v>
      </c>
      <c r="G138" s="65">
        <v>24</v>
      </c>
      <c r="H138" s="65" t="s">
        <v>796</v>
      </c>
      <c r="I138" s="65">
        <v>18</v>
      </c>
      <c r="J138" s="71" t="s">
        <v>797</v>
      </c>
    </row>
    <row r="139" spans="1:10">
      <c r="A139" s="65" t="s">
        <v>799</v>
      </c>
      <c r="B139" s="65" t="s">
        <v>156</v>
      </c>
      <c r="C139" s="65" t="s">
        <v>252</v>
      </c>
      <c r="D139" s="65">
        <v>6</v>
      </c>
      <c r="E139" s="65">
        <v>6</v>
      </c>
      <c r="F139" s="65" t="s">
        <v>793</v>
      </c>
      <c r="G139" s="65">
        <v>24</v>
      </c>
      <c r="H139" s="65" t="s">
        <v>796</v>
      </c>
      <c r="I139" s="65">
        <v>18</v>
      </c>
      <c r="J139" s="71" t="s">
        <v>797</v>
      </c>
    </row>
    <row r="140" spans="1:10">
      <c r="A140" s="65" t="s">
        <v>799</v>
      </c>
      <c r="B140" s="65" t="s">
        <v>156</v>
      </c>
      <c r="C140" s="65" t="s">
        <v>194</v>
      </c>
      <c r="D140" s="65">
        <v>6</v>
      </c>
      <c r="E140" s="65">
        <v>6</v>
      </c>
      <c r="F140" s="65" t="s">
        <v>793</v>
      </c>
      <c r="G140" s="65">
        <v>24</v>
      </c>
      <c r="H140" s="65" t="s">
        <v>796</v>
      </c>
      <c r="I140" s="65">
        <v>18</v>
      </c>
      <c r="J140" s="71" t="s">
        <v>797</v>
      </c>
    </row>
    <row r="141" spans="1:10">
      <c r="A141" s="65" t="s">
        <v>799</v>
      </c>
      <c r="B141" s="65" t="s">
        <v>156</v>
      </c>
      <c r="C141" s="65" t="s">
        <v>259</v>
      </c>
      <c r="D141" s="65">
        <v>3</v>
      </c>
      <c r="E141" s="65">
        <v>3</v>
      </c>
      <c r="F141" s="65" t="s">
        <v>793</v>
      </c>
      <c r="G141" s="65">
        <v>24</v>
      </c>
      <c r="H141" s="65" t="s">
        <v>796</v>
      </c>
      <c r="I141" s="65">
        <v>18</v>
      </c>
      <c r="J141" s="71" t="s">
        <v>797</v>
      </c>
    </row>
    <row r="142" spans="1:10">
      <c r="A142" s="65" t="s">
        <v>799</v>
      </c>
      <c r="B142" s="65" t="s">
        <v>156</v>
      </c>
      <c r="C142" s="65" t="s">
        <v>172</v>
      </c>
      <c r="D142" s="65">
        <v>11</v>
      </c>
      <c r="E142" s="65">
        <v>11</v>
      </c>
      <c r="F142" s="65" t="s">
        <v>793</v>
      </c>
      <c r="G142" s="65">
        <v>24</v>
      </c>
      <c r="H142" s="65" t="s">
        <v>796</v>
      </c>
      <c r="I142" s="65">
        <v>18</v>
      </c>
      <c r="J142" s="71" t="s">
        <v>797</v>
      </c>
    </row>
    <row r="143" spans="1:10">
      <c r="A143" s="65" t="s">
        <v>799</v>
      </c>
      <c r="B143" s="65" t="s">
        <v>156</v>
      </c>
      <c r="C143" s="65" t="s">
        <v>265</v>
      </c>
      <c r="D143" s="65">
        <v>2</v>
      </c>
      <c r="E143" s="65">
        <v>2</v>
      </c>
      <c r="F143" s="65" t="s">
        <v>793</v>
      </c>
      <c r="G143" s="65">
        <v>24</v>
      </c>
      <c r="H143" s="65" t="s">
        <v>796</v>
      </c>
      <c r="I143" s="65">
        <v>18</v>
      </c>
      <c r="J143" s="71" t="s">
        <v>797</v>
      </c>
    </row>
    <row r="144" spans="1:10">
      <c r="A144" s="65" t="s">
        <v>799</v>
      </c>
      <c r="B144" s="65" t="s">
        <v>156</v>
      </c>
      <c r="C144" s="65" t="s">
        <v>186</v>
      </c>
      <c r="D144" s="65">
        <v>4</v>
      </c>
      <c r="E144" s="65">
        <v>4</v>
      </c>
      <c r="F144" s="65" t="s">
        <v>793</v>
      </c>
      <c r="G144" s="65">
        <v>24</v>
      </c>
      <c r="H144" s="65" t="s">
        <v>796</v>
      </c>
      <c r="I144" s="65">
        <v>18</v>
      </c>
      <c r="J144" s="71" t="s">
        <v>797</v>
      </c>
    </row>
    <row r="145" spans="1:10">
      <c r="A145" s="65" t="s">
        <v>799</v>
      </c>
      <c r="B145" s="65" t="s">
        <v>156</v>
      </c>
      <c r="C145" s="65" t="s">
        <v>182</v>
      </c>
      <c r="D145" s="65">
        <v>8</v>
      </c>
      <c r="E145" s="65">
        <v>8</v>
      </c>
      <c r="F145" s="65" t="s">
        <v>793</v>
      </c>
      <c r="G145" s="65">
        <v>24</v>
      </c>
      <c r="H145" s="65" t="s">
        <v>796</v>
      </c>
      <c r="I145" s="65">
        <v>18</v>
      </c>
      <c r="J145" s="71" t="s">
        <v>797</v>
      </c>
    </row>
    <row r="146" spans="1:10">
      <c r="A146" s="65" t="s">
        <v>799</v>
      </c>
      <c r="B146" s="65" t="s">
        <v>156</v>
      </c>
      <c r="C146" s="65" t="s">
        <v>170</v>
      </c>
      <c r="D146" s="65">
        <v>8</v>
      </c>
      <c r="E146" s="65">
        <v>8</v>
      </c>
      <c r="F146" s="65" t="s">
        <v>793</v>
      </c>
      <c r="G146" s="65">
        <v>24</v>
      </c>
      <c r="H146" s="65" t="s">
        <v>796</v>
      </c>
      <c r="I146" s="65">
        <v>18</v>
      </c>
      <c r="J146" s="71" t="s">
        <v>797</v>
      </c>
    </row>
    <row r="147" spans="1:10">
      <c r="A147" s="65" t="s">
        <v>799</v>
      </c>
      <c r="B147" s="65" t="s">
        <v>156</v>
      </c>
      <c r="C147" s="65" t="s">
        <v>188</v>
      </c>
      <c r="D147" s="65">
        <v>1</v>
      </c>
      <c r="E147" s="65">
        <v>1</v>
      </c>
      <c r="F147" s="65" t="s">
        <v>793</v>
      </c>
      <c r="G147" s="65">
        <v>24</v>
      </c>
      <c r="H147" s="65" t="s">
        <v>796</v>
      </c>
      <c r="I147" s="65">
        <v>18</v>
      </c>
      <c r="J147" s="71" t="s">
        <v>797</v>
      </c>
    </row>
    <row r="148" spans="1:10">
      <c r="A148" s="65" t="s">
        <v>799</v>
      </c>
      <c r="B148" s="65" t="s">
        <v>156</v>
      </c>
      <c r="C148" s="65" t="s">
        <v>226</v>
      </c>
      <c r="D148" s="65">
        <v>1</v>
      </c>
      <c r="E148" s="65">
        <v>1</v>
      </c>
      <c r="F148" s="65" t="s">
        <v>793</v>
      </c>
      <c r="G148" s="65">
        <v>24</v>
      </c>
      <c r="H148" s="65" t="s">
        <v>796</v>
      </c>
      <c r="I148" s="65">
        <v>18</v>
      </c>
      <c r="J148" s="71" t="s">
        <v>797</v>
      </c>
    </row>
    <row r="149" spans="1:10">
      <c r="A149" s="65" t="s">
        <v>799</v>
      </c>
      <c r="B149" s="65" t="s">
        <v>156</v>
      </c>
      <c r="C149" s="65" t="s">
        <v>218</v>
      </c>
      <c r="D149" s="65">
        <v>4</v>
      </c>
      <c r="E149" s="65">
        <v>4</v>
      </c>
      <c r="F149" s="65" t="s">
        <v>793</v>
      </c>
      <c r="G149" s="65">
        <v>24</v>
      </c>
      <c r="H149" s="65" t="s">
        <v>796</v>
      </c>
      <c r="I149" s="65">
        <v>18</v>
      </c>
      <c r="J149" s="71" t="s">
        <v>797</v>
      </c>
    </row>
    <row r="150" spans="1:10">
      <c r="A150" s="65" t="s">
        <v>799</v>
      </c>
      <c r="B150" s="65" t="s">
        <v>156</v>
      </c>
      <c r="C150" s="65" t="s">
        <v>220</v>
      </c>
      <c r="D150" s="65">
        <v>6</v>
      </c>
      <c r="E150" s="65">
        <v>6</v>
      </c>
      <c r="F150" s="65" t="s">
        <v>793</v>
      </c>
      <c r="G150" s="65">
        <v>24</v>
      </c>
      <c r="H150" s="65" t="s">
        <v>796</v>
      </c>
      <c r="I150" s="65">
        <v>18</v>
      </c>
      <c r="J150" s="71" t="s">
        <v>797</v>
      </c>
    </row>
    <row r="151" spans="1:10">
      <c r="A151" s="65" t="s">
        <v>799</v>
      </c>
      <c r="B151" s="65" t="s">
        <v>156</v>
      </c>
      <c r="C151" s="65" t="s">
        <v>269</v>
      </c>
      <c r="D151" s="65">
        <v>1</v>
      </c>
      <c r="E151" s="65">
        <v>1</v>
      </c>
      <c r="F151" s="65" t="s">
        <v>793</v>
      </c>
      <c r="G151" s="65">
        <v>24</v>
      </c>
      <c r="H151" s="65" t="s">
        <v>796</v>
      </c>
      <c r="I151" s="65">
        <v>18</v>
      </c>
      <c r="J151" s="71" t="s">
        <v>797</v>
      </c>
    </row>
    <row r="152" spans="1:10">
      <c r="A152" s="65"/>
      <c r="B152" s="65"/>
      <c r="C152" s="65"/>
      <c r="D152" s="65"/>
      <c r="E152" s="65"/>
      <c r="F152" s="65"/>
      <c r="G152" s="65"/>
      <c r="H152" s="65"/>
      <c r="I152" s="65"/>
      <c r="J152" s="71"/>
    </row>
    <row r="153" spans="1:10">
      <c r="A153" s="65" t="s">
        <v>791</v>
      </c>
      <c r="B153" s="65" t="s">
        <v>156</v>
      </c>
      <c r="C153" s="65" t="s">
        <v>218</v>
      </c>
      <c r="D153" s="65">
        <v>3</v>
      </c>
      <c r="E153" s="65">
        <v>3</v>
      </c>
      <c r="F153" s="65" t="s">
        <v>785</v>
      </c>
      <c r="G153" s="65">
        <v>16</v>
      </c>
      <c r="H153" s="65" t="s">
        <v>790</v>
      </c>
      <c r="I153" s="65">
        <v>27</v>
      </c>
      <c r="J153" s="71" t="s">
        <v>797</v>
      </c>
    </row>
    <row r="154" spans="1:10">
      <c r="A154" s="65"/>
      <c r="B154" s="65"/>
      <c r="C154" s="65"/>
      <c r="D154" s="65"/>
      <c r="E154" s="65"/>
      <c r="F154" s="65"/>
      <c r="G154" s="65"/>
      <c r="H154" s="65"/>
      <c r="I154" s="65"/>
      <c r="J154" s="71"/>
    </row>
    <row r="155" spans="1:10">
      <c r="A155" s="65" t="s">
        <v>800</v>
      </c>
      <c r="B155" s="65" t="s">
        <v>156</v>
      </c>
      <c r="C155" s="65" t="s">
        <v>305</v>
      </c>
      <c r="D155" s="65">
        <v>1</v>
      </c>
      <c r="E155" s="65">
        <v>1</v>
      </c>
      <c r="F155" s="65" t="s">
        <v>801</v>
      </c>
      <c r="G155" s="65">
        <v>-12</v>
      </c>
      <c r="H155" s="65" t="s">
        <v>802</v>
      </c>
      <c r="I155" s="65">
        <v>13</v>
      </c>
      <c r="J155" s="71" t="s">
        <v>797</v>
      </c>
    </row>
    <row r="156" spans="1:10">
      <c r="D156">
        <f>SUM(D103:D155)</f>
        <v>203</v>
      </c>
      <c r="F156" s="1"/>
      <c r="J156" s="23"/>
    </row>
    <row r="157" spans="1:10">
      <c r="A157" s="73" t="s">
        <v>712</v>
      </c>
      <c r="B157" s="73" t="s">
        <v>156</v>
      </c>
      <c r="C157" s="73" t="s">
        <v>350</v>
      </c>
      <c r="D157" s="73">
        <v>1</v>
      </c>
      <c r="E157" s="73">
        <v>1</v>
      </c>
      <c r="F157" s="73" t="s">
        <v>803</v>
      </c>
      <c r="G157" s="73">
        <v>31</v>
      </c>
      <c r="H157" s="73" t="s">
        <v>804</v>
      </c>
      <c r="I157" s="73">
        <v>6</v>
      </c>
      <c r="J157" s="23" t="s">
        <v>713</v>
      </c>
    </row>
    <row r="158" spans="1:10">
      <c r="A158" s="73" t="s">
        <v>712</v>
      </c>
      <c r="B158" s="73" t="s">
        <v>156</v>
      </c>
      <c r="C158" s="73" t="s">
        <v>351</v>
      </c>
      <c r="D158" s="73">
        <v>1</v>
      </c>
      <c r="E158" s="73">
        <v>1</v>
      </c>
      <c r="F158" s="73" t="s">
        <v>803</v>
      </c>
      <c r="G158" s="73">
        <v>31</v>
      </c>
      <c r="H158" s="73" t="s">
        <v>804</v>
      </c>
      <c r="I158" s="73">
        <v>6</v>
      </c>
      <c r="J158" s="23" t="s">
        <v>713</v>
      </c>
    </row>
    <row r="159" spans="1:10">
      <c r="A159" s="73" t="s">
        <v>712</v>
      </c>
      <c r="B159" s="73" t="s">
        <v>156</v>
      </c>
      <c r="C159" s="73" t="s">
        <v>353</v>
      </c>
      <c r="D159" s="73">
        <v>1</v>
      </c>
      <c r="E159" s="73">
        <v>1</v>
      </c>
      <c r="F159" s="73" t="s">
        <v>803</v>
      </c>
      <c r="G159" s="73">
        <v>31</v>
      </c>
      <c r="H159" s="73" t="s">
        <v>804</v>
      </c>
      <c r="I159" s="73">
        <v>6</v>
      </c>
      <c r="J159" s="23" t="s">
        <v>713</v>
      </c>
    </row>
    <row r="160" spans="1:10">
      <c r="A160" s="65"/>
      <c r="B160" s="65"/>
      <c r="C160" s="65"/>
      <c r="D160" s="65"/>
      <c r="E160" s="65"/>
      <c r="F160" s="65"/>
      <c r="G160" s="65"/>
      <c r="H160" s="65"/>
      <c r="I160" s="65"/>
      <c r="J160" s="23"/>
    </row>
    <row r="161" spans="1:10">
      <c r="A161" s="65" t="s">
        <v>805</v>
      </c>
      <c r="B161" s="65" t="s">
        <v>156</v>
      </c>
      <c r="C161" s="65" t="s">
        <v>323</v>
      </c>
      <c r="D161" s="65">
        <v>2</v>
      </c>
      <c r="E161" s="65">
        <v>2</v>
      </c>
      <c r="F161" s="65" t="s">
        <v>803</v>
      </c>
      <c r="G161" s="65">
        <v>31</v>
      </c>
      <c r="H161" s="65" t="s">
        <v>806</v>
      </c>
      <c r="I161" s="65">
        <v>7</v>
      </c>
      <c r="J161" t="s">
        <v>713</v>
      </c>
    </row>
    <row r="162" spans="1:10">
      <c r="A162" s="65" t="s">
        <v>805</v>
      </c>
      <c r="B162" s="65" t="s">
        <v>156</v>
      </c>
      <c r="C162" s="65" t="s">
        <v>312</v>
      </c>
      <c r="D162" s="65">
        <v>1</v>
      </c>
      <c r="E162" s="65">
        <v>1</v>
      </c>
      <c r="F162" s="65" t="s">
        <v>803</v>
      </c>
      <c r="G162" s="65">
        <v>31</v>
      </c>
      <c r="H162" s="65" t="s">
        <v>806</v>
      </c>
      <c r="I162" s="65">
        <v>7</v>
      </c>
      <c r="J162" t="s">
        <v>713</v>
      </c>
    </row>
    <row r="163" spans="1:10">
      <c r="A163" s="65" t="s">
        <v>805</v>
      </c>
      <c r="B163" s="65" t="s">
        <v>156</v>
      </c>
      <c r="C163" s="65" t="s">
        <v>248</v>
      </c>
      <c r="D163" s="65">
        <v>1</v>
      </c>
      <c r="E163" s="65">
        <v>1</v>
      </c>
      <c r="F163" s="65" t="s">
        <v>803</v>
      </c>
      <c r="G163" s="65">
        <v>31</v>
      </c>
      <c r="H163" s="65" t="s">
        <v>806</v>
      </c>
      <c r="I163" s="65">
        <v>7</v>
      </c>
      <c r="J163" t="s">
        <v>713</v>
      </c>
    </row>
    <row r="164" spans="1:10">
      <c r="A164" s="65" t="s">
        <v>805</v>
      </c>
      <c r="B164" s="65" t="s">
        <v>156</v>
      </c>
      <c r="C164" s="65" t="s">
        <v>152</v>
      </c>
      <c r="D164" s="65">
        <v>24</v>
      </c>
      <c r="E164" s="65">
        <v>24</v>
      </c>
      <c r="F164" s="65" t="s">
        <v>803</v>
      </c>
      <c r="G164" s="65">
        <v>31</v>
      </c>
      <c r="H164" s="65" t="s">
        <v>806</v>
      </c>
      <c r="I164" s="65">
        <v>7</v>
      </c>
      <c r="J164" t="s">
        <v>713</v>
      </c>
    </row>
    <row r="165" spans="1:10">
      <c r="A165" s="65" t="s">
        <v>805</v>
      </c>
      <c r="B165" s="65" t="s">
        <v>156</v>
      </c>
      <c r="C165" s="65" t="s">
        <v>162</v>
      </c>
      <c r="D165" s="65">
        <v>24</v>
      </c>
      <c r="E165" s="65">
        <v>24</v>
      </c>
      <c r="F165" s="65" t="s">
        <v>803</v>
      </c>
      <c r="G165" s="65">
        <v>31</v>
      </c>
      <c r="H165" s="65" t="s">
        <v>806</v>
      </c>
      <c r="I165" s="65">
        <v>7</v>
      </c>
      <c r="J165" t="s">
        <v>713</v>
      </c>
    </row>
    <row r="166" spans="1:10">
      <c r="A166" s="65" t="s">
        <v>805</v>
      </c>
      <c r="B166" s="65" t="s">
        <v>156</v>
      </c>
      <c r="C166" s="65" t="s">
        <v>174</v>
      </c>
      <c r="D166" s="65">
        <v>8</v>
      </c>
      <c r="E166" s="65">
        <v>8</v>
      </c>
      <c r="F166" s="65" t="s">
        <v>803</v>
      </c>
      <c r="G166" s="65">
        <v>31</v>
      </c>
      <c r="H166" s="65" t="s">
        <v>806</v>
      </c>
      <c r="I166" s="65">
        <v>7</v>
      </c>
      <c r="J166" t="s">
        <v>713</v>
      </c>
    </row>
    <row r="167" spans="1:10">
      <c r="A167" s="65"/>
      <c r="B167" s="65"/>
      <c r="C167" s="65"/>
      <c r="D167" s="65"/>
      <c r="E167" s="65"/>
      <c r="F167" s="65"/>
      <c r="G167" s="65"/>
      <c r="H167" s="65"/>
      <c r="I167" s="65"/>
    </row>
    <row r="168" spans="1:10">
      <c r="A168" s="65" t="s">
        <v>807</v>
      </c>
      <c r="B168" s="65" t="s">
        <v>156</v>
      </c>
      <c r="C168" s="65" t="s">
        <v>192</v>
      </c>
      <c r="D168" s="65">
        <v>4</v>
      </c>
      <c r="E168" s="65">
        <v>4</v>
      </c>
      <c r="F168" s="65" t="s">
        <v>803</v>
      </c>
      <c r="G168" s="65">
        <v>31</v>
      </c>
      <c r="H168" s="65" t="s">
        <v>806</v>
      </c>
      <c r="I168" s="65">
        <v>7</v>
      </c>
      <c r="J168" t="s">
        <v>713</v>
      </c>
    </row>
    <row r="169" spans="1:10">
      <c r="A169" s="65" t="s">
        <v>807</v>
      </c>
      <c r="B169" s="65" t="s">
        <v>156</v>
      </c>
      <c r="C169" s="65" t="s">
        <v>279</v>
      </c>
      <c r="D169" s="65">
        <v>2</v>
      </c>
      <c r="E169" s="65">
        <v>2</v>
      </c>
      <c r="F169" s="65" t="s">
        <v>803</v>
      </c>
      <c r="G169" s="65">
        <v>31</v>
      </c>
      <c r="H169" s="65" t="s">
        <v>806</v>
      </c>
      <c r="I169" s="65">
        <v>7</v>
      </c>
      <c r="J169" t="s">
        <v>713</v>
      </c>
    </row>
    <row r="170" spans="1:10">
      <c r="A170" s="65" t="s">
        <v>807</v>
      </c>
      <c r="B170" s="65" t="s">
        <v>156</v>
      </c>
      <c r="C170" s="65" t="s">
        <v>224</v>
      </c>
      <c r="D170" s="65">
        <v>2</v>
      </c>
      <c r="E170" s="65">
        <v>2</v>
      </c>
      <c r="F170" s="65" t="s">
        <v>803</v>
      </c>
      <c r="G170" s="65">
        <v>31</v>
      </c>
      <c r="H170" s="65" t="s">
        <v>806</v>
      </c>
      <c r="I170" s="65">
        <v>7</v>
      </c>
      <c r="J170" t="s">
        <v>713</v>
      </c>
    </row>
    <row r="171" spans="1:10">
      <c r="A171" s="65" t="s">
        <v>807</v>
      </c>
      <c r="B171" s="65" t="s">
        <v>156</v>
      </c>
      <c r="C171" s="65" t="s">
        <v>204</v>
      </c>
      <c r="D171" s="65">
        <v>11</v>
      </c>
      <c r="E171" s="65">
        <v>11</v>
      </c>
      <c r="F171" s="65" t="s">
        <v>803</v>
      </c>
      <c r="G171" s="65">
        <v>31</v>
      </c>
      <c r="H171" s="65" t="s">
        <v>806</v>
      </c>
      <c r="I171" s="65">
        <v>7</v>
      </c>
      <c r="J171" t="s">
        <v>713</v>
      </c>
    </row>
    <row r="172" spans="1:10">
      <c r="A172" s="65" t="s">
        <v>807</v>
      </c>
      <c r="B172" s="65" t="s">
        <v>156</v>
      </c>
      <c r="C172" s="65" t="s">
        <v>216</v>
      </c>
      <c r="D172" s="65">
        <v>4</v>
      </c>
      <c r="E172" s="65">
        <v>4</v>
      </c>
      <c r="F172" s="65" t="s">
        <v>803</v>
      </c>
      <c r="G172" s="65">
        <v>31</v>
      </c>
      <c r="H172" s="65" t="s">
        <v>806</v>
      </c>
      <c r="I172" s="65">
        <v>7</v>
      </c>
      <c r="J172" t="s">
        <v>713</v>
      </c>
    </row>
    <row r="173" spans="1:10">
      <c r="A173" s="65" t="s">
        <v>807</v>
      </c>
      <c r="B173" s="65" t="s">
        <v>156</v>
      </c>
      <c r="C173" s="65" t="s">
        <v>166</v>
      </c>
      <c r="D173" s="65">
        <v>12</v>
      </c>
      <c r="E173" s="65">
        <v>12</v>
      </c>
      <c r="F173" s="65" t="s">
        <v>803</v>
      </c>
      <c r="G173" s="65">
        <v>31</v>
      </c>
      <c r="H173" s="65" t="s">
        <v>806</v>
      </c>
      <c r="I173" s="65">
        <v>7</v>
      </c>
      <c r="J173" t="s">
        <v>713</v>
      </c>
    </row>
    <row r="174" spans="1:10">
      <c r="A174" s="65" t="s">
        <v>807</v>
      </c>
      <c r="B174" s="65" t="s">
        <v>156</v>
      </c>
      <c r="C174" s="65" t="s">
        <v>242</v>
      </c>
      <c r="D174" s="65">
        <v>2</v>
      </c>
      <c r="E174" s="65">
        <v>2</v>
      </c>
      <c r="F174" s="65" t="s">
        <v>803</v>
      </c>
      <c r="G174" s="65">
        <v>31</v>
      </c>
      <c r="H174" s="65" t="s">
        <v>806</v>
      </c>
      <c r="I174" s="65">
        <v>7</v>
      </c>
      <c r="J174" t="s">
        <v>713</v>
      </c>
    </row>
    <row r="175" spans="1:10">
      <c r="A175" s="65" t="s">
        <v>807</v>
      </c>
      <c r="B175" s="65" t="s">
        <v>156</v>
      </c>
      <c r="C175" s="65" t="s">
        <v>261</v>
      </c>
      <c r="D175" s="65">
        <v>3</v>
      </c>
      <c r="E175" s="65">
        <v>3</v>
      </c>
      <c r="F175" s="65" t="s">
        <v>803</v>
      </c>
      <c r="G175" s="65">
        <v>31</v>
      </c>
      <c r="H175" s="65" t="s">
        <v>806</v>
      </c>
      <c r="I175" s="65">
        <v>7</v>
      </c>
      <c r="J175" t="s">
        <v>713</v>
      </c>
    </row>
    <row r="176" spans="1:10">
      <c r="A176" s="65" t="s">
        <v>807</v>
      </c>
      <c r="B176" s="65" t="s">
        <v>156</v>
      </c>
      <c r="C176" s="65" t="s">
        <v>180</v>
      </c>
      <c r="D176" s="65">
        <v>8</v>
      </c>
      <c r="E176" s="65">
        <v>8</v>
      </c>
      <c r="F176" s="65" t="s">
        <v>803</v>
      </c>
      <c r="G176" s="65">
        <v>31</v>
      </c>
      <c r="H176" s="65" t="s">
        <v>806</v>
      </c>
      <c r="I176" s="65">
        <v>7</v>
      </c>
      <c r="J176" t="s">
        <v>713</v>
      </c>
    </row>
    <row r="177" spans="1:10">
      <c r="A177" s="65" t="s">
        <v>807</v>
      </c>
      <c r="B177" s="65" t="s">
        <v>156</v>
      </c>
      <c r="C177" s="65" t="s">
        <v>159</v>
      </c>
      <c r="D177" s="65">
        <v>12</v>
      </c>
      <c r="E177" s="65">
        <v>12</v>
      </c>
      <c r="F177" s="65" t="s">
        <v>803</v>
      </c>
      <c r="G177" s="65">
        <v>31</v>
      </c>
      <c r="H177" s="65" t="s">
        <v>806</v>
      </c>
      <c r="I177" s="65">
        <v>7</v>
      </c>
      <c r="J177" t="s">
        <v>713</v>
      </c>
    </row>
    <row r="178" spans="1:10">
      <c r="A178" s="65"/>
      <c r="B178" s="65"/>
      <c r="C178" s="65"/>
      <c r="D178" s="65"/>
      <c r="E178" s="65"/>
      <c r="F178" s="65"/>
      <c r="G178" s="65"/>
      <c r="H178" s="65"/>
      <c r="I178" s="65"/>
    </row>
    <row r="179" spans="1:10">
      <c r="A179" s="65" t="s">
        <v>808</v>
      </c>
      <c r="B179" s="65" t="s">
        <v>156</v>
      </c>
      <c r="C179" s="65" t="s">
        <v>210</v>
      </c>
      <c r="D179" s="65">
        <v>4</v>
      </c>
      <c r="E179" s="65">
        <v>4</v>
      </c>
      <c r="F179" s="65" t="s">
        <v>803</v>
      </c>
      <c r="G179" s="65">
        <v>31</v>
      </c>
      <c r="H179" s="65" t="s">
        <v>806</v>
      </c>
      <c r="I179" s="65">
        <v>7</v>
      </c>
      <c r="J179" t="s">
        <v>713</v>
      </c>
    </row>
    <row r="180" spans="1:10">
      <c r="A180" s="65" t="s">
        <v>808</v>
      </c>
      <c r="B180" s="65" t="s">
        <v>156</v>
      </c>
      <c r="C180" s="65" t="s">
        <v>301</v>
      </c>
      <c r="D180" s="65">
        <v>1</v>
      </c>
      <c r="E180" s="65">
        <v>1</v>
      </c>
      <c r="F180" s="65" t="s">
        <v>803</v>
      </c>
      <c r="G180" s="65">
        <v>31</v>
      </c>
      <c r="H180" s="65" t="s">
        <v>806</v>
      </c>
      <c r="I180" s="65">
        <v>7</v>
      </c>
      <c r="J180" t="s">
        <v>713</v>
      </c>
    </row>
    <row r="181" spans="1:10">
      <c r="A181" s="65" t="s">
        <v>808</v>
      </c>
      <c r="B181" s="65" t="s">
        <v>156</v>
      </c>
      <c r="C181" s="65" t="s">
        <v>259</v>
      </c>
      <c r="D181" s="65">
        <v>4</v>
      </c>
      <c r="E181" s="65">
        <v>4</v>
      </c>
      <c r="F181" s="65" t="s">
        <v>803</v>
      </c>
      <c r="G181" s="65">
        <v>31</v>
      </c>
      <c r="H181" s="65" t="s">
        <v>806</v>
      </c>
      <c r="I181" s="65">
        <v>7</v>
      </c>
      <c r="J181" t="s">
        <v>713</v>
      </c>
    </row>
    <row r="182" spans="1:10">
      <c r="A182" s="65" t="s">
        <v>808</v>
      </c>
      <c r="B182" s="65" t="s">
        <v>156</v>
      </c>
      <c r="C182" s="65" t="s">
        <v>200</v>
      </c>
      <c r="D182" s="65">
        <v>6</v>
      </c>
      <c r="E182" s="65">
        <v>6</v>
      </c>
      <c r="F182" s="65" t="s">
        <v>803</v>
      </c>
      <c r="G182" s="65">
        <v>31</v>
      </c>
      <c r="H182" s="65" t="s">
        <v>806</v>
      </c>
      <c r="I182" s="65">
        <v>7</v>
      </c>
      <c r="J182" t="s">
        <v>713</v>
      </c>
    </row>
    <row r="183" spans="1:10">
      <c r="A183" s="65" t="s">
        <v>808</v>
      </c>
      <c r="B183" s="65" t="s">
        <v>156</v>
      </c>
      <c r="C183" s="65" t="s">
        <v>208</v>
      </c>
      <c r="D183" s="65">
        <v>6</v>
      </c>
      <c r="E183" s="65">
        <v>6</v>
      </c>
      <c r="F183" s="65" t="s">
        <v>803</v>
      </c>
      <c r="G183" s="65">
        <v>31</v>
      </c>
      <c r="H183" s="65" t="s">
        <v>806</v>
      </c>
      <c r="I183" s="65">
        <v>7</v>
      </c>
      <c r="J183" t="s">
        <v>713</v>
      </c>
    </row>
    <row r="184" spans="1:10">
      <c r="A184" s="65" t="s">
        <v>808</v>
      </c>
      <c r="B184" s="65" t="s">
        <v>156</v>
      </c>
      <c r="C184" s="65" t="s">
        <v>238</v>
      </c>
      <c r="D184" s="65">
        <v>6</v>
      </c>
      <c r="E184" s="65">
        <v>6</v>
      </c>
      <c r="F184" s="65" t="s">
        <v>803</v>
      </c>
      <c r="G184" s="65">
        <v>31</v>
      </c>
      <c r="H184" s="65" t="s">
        <v>806</v>
      </c>
      <c r="I184" s="65">
        <v>7</v>
      </c>
      <c r="J184" t="s">
        <v>713</v>
      </c>
    </row>
    <row r="185" spans="1:10">
      <c r="A185" s="65" t="s">
        <v>808</v>
      </c>
      <c r="B185" s="65" t="s">
        <v>156</v>
      </c>
      <c r="C185" s="65" t="s">
        <v>196</v>
      </c>
      <c r="D185" s="65">
        <v>8</v>
      </c>
      <c r="E185" s="65">
        <v>8</v>
      </c>
      <c r="F185" s="65" t="s">
        <v>803</v>
      </c>
      <c r="G185" s="65">
        <v>31</v>
      </c>
      <c r="H185" s="65" t="s">
        <v>806</v>
      </c>
      <c r="I185" s="65">
        <v>7</v>
      </c>
      <c r="J185" t="s">
        <v>713</v>
      </c>
    </row>
    <row r="186" spans="1:10">
      <c r="A186" s="65" t="s">
        <v>808</v>
      </c>
      <c r="B186" s="65" t="s">
        <v>156</v>
      </c>
      <c r="C186" s="65" t="s">
        <v>214</v>
      </c>
      <c r="D186" s="65">
        <v>4</v>
      </c>
      <c r="E186" s="65">
        <v>4</v>
      </c>
      <c r="F186" s="65" t="s">
        <v>803</v>
      </c>
      <c r="G186" s="65">
        <v>31</v>
      </c>
      <c r="H186" s="65" t="s">
        <v>806</v>
      </c>
      <c r="I186" s="65">
        <v>7</v>
      </c>
      <c r="J186" t="s">
        <v>713</v>
      </c>
    </row>
    <row r="187" spans="1:10">
      <c r="A187" s="65" t="s">
        <v>808</v>
      </c>
      <c r="B187" s="65" t="s">
        <v>156</v>
      </c>
      <c r="C187" s="65" t="s">
        <v>212</v>
      </c>
      <c r="D187" s="65">
        <v>4</v>
      </c>
      <c r="E187" s="65">
        <v>4</v>
      </c>
      <c r="F187" s="65" t="s">
        <v>803</v>
      </c>
      <c r="G187" s="65">
        <v>31</v>
      </c>
      <c r="H187" s="65" t="s">
        <v>806</v>
      </c>
      <c r="I187" s="65">
        <v>7</v>
      </c>
      <c r="J187" t="s">
        <v>713</v>
      </c>
    </row>
    <row r="188" spans="1:10">
      <c r="A188" s="65"/>
      <c r="B188" s="65"/>
      <c r="C188" s="65"/>
      <c r="D188" s="65"/>
      <c r="E188" s="65"/>
      <c r="F188" s="65"/>
      <c r="G188" s="65"/>
      <c r="H188" s="65"/>
      <c r="I188" s="65"/>
    </row>
    <row r="189" spans="1:10">
      <c r="A189" s="65" t="s">
        <v>719</v>
      </c>
      <c r="B189" s="65" t="s">
        <v>156</v>
      </c>
      <c r="C189" s="65" t="s">
        <v>190</v>
      </c>
      <c r="D189" s="65">
        <v>2</v>
      </c>
      <c r="E189" s="65">
        <v>2</v>
      </c>
      <c r="F189" s="65" t="s">
        <v>803</v>
      </c>
      <c r="G189" s="65">
        <v>31</v>
      </c>
      <c r="H189" s="65" t="s">
        <v>806</v>
      </c>
      <c r="I189" s="65">
        <v>7</v>
      </c>
      <c r="J189" t="s">
        <v>713</v>
      </c>
    </row>
    <row r="190" spans="1:10">
      <c r="A190" s="65" t="s">
        <v>719</v>
      </c>
      <c r="B190" s="65" t="s">
        <v>156</v>
      </c>
      <c r="C190" s="65" t="s">
        <v>176</v>
      </c>
      <c r="D190" s="65">
        <v>16</v>
      </c>
      <c r="E190" s="65">
        <v>16</v>
      </c>
      <c r="F190" s="65" t="s">
        <v>803</v>
      </c>
      <c r="G190" s="65">
        <v>31</v>
      </c>
      <c r="H190" s="65" t="s">
        <v>806</v>
      </c>
      <c r="I190" s="65">
        <v>7</v>
      </c>
      <c r="J190" t="s">
        <v>713</v>
      </c>
    </row>
    <row r="191" spans="1:10">
      <c r="A191" s="65" t="s">
        <v>719</v>
      </c>
      <c r="B191" s="65" t="s">
        <v>156</v>
      </c>
      <c r="C191" s="65" t="s">
        <v>283</v>
      </c>
      <c r="D191" s="65">
        <v>2</v>
      </c>
      <c r="E191" s="65">
        <v>2</v>
      </c>
      <c r="F191" s="65" t="s">
        <v>803</v>
      </c>
      <c r="G191" s="65">
        <v>31</v>
      </c>
      <c r="H191" s="65" t="s">
        <v>806</v>
      </c>
      <c r="I191" s="65">
        <v>7</v>
      </c>
      <c r="J191" t="s">
        <v>713</v>
      </c>
    </row>
    <row r="192" spans="1:10">
      <c r="A192" s="65" t="s">
        <v>719</v>
      </c>
      <c r="B192" s="65" t="s">
        <v>156</v>
      </c>
      <c r="C192" s="65" t="s">
        <v>263</v>
      </c>
      <c r="D192" s="65">
        <v>2</v>
      </c>
      <c r="E192" s="65">
        <v>2</v>
      </c>
      <c r="F192" s="65" t="s">
        <v>803</v>
      </c>
      <c r="G192" s="65">
        <v>31</v>
      </c>
      <c r="H192" s="65" t="s">
        <v>806</v>
      </c>
      <c r="I192" s="65">
        <v>7</v>
      </c>
      <c r="J192" t="s">
        <v>713</v>
      </c>
    </row>
    <row r="193" spans="1:10">
      <c r="A193" s="65" t="s">
        <v>719</v>
      </c>
      <c r="B193" s="65" t="s">
        <v>156</v>
      </c>
      <c r="C193" s="65" t="s">
        <v>232</v>
      </c>
      <c r="D193" s="65">
        <v>2</v>
      </c>
      <c r="E193" s="65">
        <v>2</v>
      </c>
      <c r="F193" s="65" t="s">
        <v>803</v>
      </c>
      <c r="G193" s="65">
        <v>31</v>
      </c>
      <c r="H193" s="65" t="s">
        <v>806</v>
      </c>
      <c r="I193" s="65">
        <v>7</v>
      </c>
      <c r="J193" t="s">
        <v>713</v>
      </c>
    </row>
    <row r="194" spans="1:10">
      <c r="A194" s="65" t="s">
        <v>719</v>
      </c>
      <c r="B194" s="65" t="s">
        <v>156</v>
      </c>
      <c r="C194" s="65" t="s">
        <v>252</v>
      </c>
      <c r="D194" s="65">
        <v>4</v>
      </c>
      <c r="E194" s="65">
        <v>4</v>
      </c>
      <c r="F194" s="65" t="s">
        <v>803</v>
      </c>
      <c r="G194" s="65">
        <v>31</v>
      </c>
      <c r="H194" s="65" t="s">
        <v>806</v>
      </c>
      <c r="I194" s="65">
        <v>7</v>
      </c>
      <c r="J194" t="s">
        <v>713</v>
      </c>
    </row>
    <row r="195" spans="1:10">
      <c r="A195" s="65" t="s">
        <v>719</v>
      </c>
      <c r="B195" s="65" t="s">
        <v>156</v>
      </c>
      <c r="C195" s="65" t="s">
        <v>194</v>
      </c>
      <c r="D195" s="65">
        <v>8</v>
      </c>
      <c r="E195" s="65">
        <v>8</v>
      </c>
      <c r="F195" s="65" t="s">
        <v>803</v>
      </c>
      <c r="G195" s="65">
        <v>31</v>
      </c>
      <c r="H195" s="65" t="s">
        <v>806</v>
      </c>
      <c r="I195" s="65">
        <v>7</v>
      </c>
      <c r="J195" t="s">
        <v>713</v>
      </c>
    </row>
    <row r="196" spans="1:10">
      <c r="A196" s="65" t="s">
        <v>719</v>
      </c>
      <c r="B196" s="65" t="s">
        <v>156</v>
      </c>
      <c r="C196" s="65" t="s">
        <v>172</v>
      </c>
      <c r="D196" s="65">
        <v>8</v>
      </c>
      <c r="E196" s="65">
        <v>8</v>
      </c>
      <c r="F196" s="65" t="s">
        <v>803</v>
      </c>
      <c r="G196" s="65">
        <v>31</v>
      </c>
      <c r="H196" s="65" t="s">
        <v>806</v>
      </c>
      <c r="I196" s="65">
        <v>7</v>
      </c>
      <c r="J196" t="s">
        <v>713</v>
      </c>
    </row>
    <row r="197" spans="1:10">
      <c r="A197" s="65" t="s">
        <v>719</v>
      </c>
      <c r="B197" s="65" t="s">
        <v>156</v>
      </c>
      <c r="C197" s="65" t="s">
        <v>265</v>
      </c>
      <c r="D197" s="65">
        <v>1</v>
      </c>
      <c r="E197" s="65">
        <v>1</v>
      </c>
      <c r="F197" s="65" t="s">
        <v>803</v>
      </c>
      <c r="G197" s="65">
        <v>31</v>
      </c>
      <c r="H197" s="65" t="s">
        <v>806</v>
      </c>
      <c r="I197" s="65">
        <v>7</v>
      </c>
      <c r="J197" t="s">
        <v>713</v>
      </c>
    </row>
    <row r="198" spans="1:10">
      <c r="A198" s="65" t="s">
        <v>719</v>
      </c>
      <c r="B198" s="65" t="s">
        <v>156</v>
      </c>
      <c r="C198" s="65" t="s">
        <v>186</v>
      </c>
      <c r="D198" s="65">
        <v>8</v>
      </c>
      <c r="E198" s="65">
        <v>8</v>
      </c>
      <c r="F198" s="65" t="s">
        <v>803</v>
      </c>
      <c r="G198" s="65">
        <v>31</v>
      </c>
      <c r="H198" s="65" t="s">
        <v>806</v>
      </c>
      <c r="I198" s="65">
        <v>7</v>
      </c>
      <c r="J198" t="s">
        <v>713</v>
      </c>
    </row>
    <row r="199" spans="1:10">
      <c r="A199" s="65" t="s">
        <v>719</v>
      </c>
      <c r="B199" s="65" t="s">
        <v>156</v>
      </c>
      <c r="C199" s="65" t="s">
        <v>182</v>
      </c>
      <c r="D199" s="65">
        <v>8</v>
      </c>
      <c r="E199" s="65">
        <v>8</v>
      </c>
      <c r="F199" s="65" t="s">
        <v>803</v>
      </c>
      <c r="G199" s="65">
        <v>31</v>
      </c>
      <c r="H199" s="65" t="s">
        <v>806</v>
      </c>
      <c r="I199" s="65">
        <v>7</v>
      </c>
      <c r="J199" t="s">
        <v>713</v>
      </c>
    </row>
    <row r="200" spans="1:10">
      <c r="A200" s="65" t="s">
        <v>719</v>
      </c>
      <c r="B200" s="65" t="s">
        <v>156</v>
      </c>
      <c r="C200" s="65" t="s">
        <v>254</v>
      </c>
      <c r="D200" s="65">
        <v>1</v>
      </c>
      <c r="E200" s="65">
        <v>1</v>
      </c>
      <c r="F200" s="65" t="s">
        <v>803</v>
      </c>
      <c r="G200" s="65">
        <v>31</v>
      </c>
      <c r="H200" s="65" t="s">
        <v>806</v>
      </c>
      <c r="I200" s="65">
        <v>7</v>
      </c>
      <c r="J200" t="s">
        <v>713</v>
      </c>
    </row>
    <row r="201" spans="1:10">
      <c r="A201" s="65" t="s">
        <v>719</v>
      </c>
      <c r="B201" s="65" t="s">
        <v>156</v>
      </c>
      <c r="C201" s="65" t="s">
        <v>170</v>
      </c>
      <c r="D201" s="65">
        <v>12</v>
      </c>
      <c r="E201" s="65">
        <v>12</v>
      </c>
      <c r="F201" s="65" t="s">
        <v>803</v>
      </c>
      <c r="G201" s="65">
        <v>31</v>
      </c>
      <c r="H201" s="65" t="s">
        <v>806</v>
      </c>
      <c r="I201" s="65">
        <v>7</v>
      </c>
      <c r="J201" t="s">
        <v>713</v>
      </c>
    </row>
    <row r="202" spans="1:10">
      <c r="A202" s="65" t="s">
        <v>719</v>
      </c>
      <c r="B202" s="65" t="s">
        <v>156</v>
      </c>
      <c r="C202" s="65" t="s">
        <v>188</v>
      </c>
      <c r="D202" s="65">
        <v>12</v>
      </c>
      <c r="E202" s="65">
        <v>12</v>
      </c>
      <c r="F202" s="65" t="s">
        <v>803</v>
      </c>
      <c r="G202" s="65">
        <v>31</v>
      </c>
      <c r="H202" s="65" t="s">
        <v>806</v>
      </c>
      <c r="I202" s="65">
        <v>7</v>
      </c>
      <c r="J202" t="s">
        <v>713</v>
      </c>
    </row>
    <row r="203" spans="1:10">
      <c r="A203" s="65" t="s">
        <v>719</v>
      </c>
      <c r="B203" s="65" t="s">
        <v>156</v>
      </c>
      <c r="C203" s="65" t="s">
        <v>226</v>
      </c>
      <c r="D203" s="65">
        <v>1</v>
      </c>
      <c r="E203" s="65">
        <v>1</v>
      </c>
      <c r="F203" s="65" t="s">
        <v>803</v>
      </c>
      <c r="G203" s="65">
        <v>31</v>
      </c>
      <c r="H203" s="65" t="s">
        <v>806</v>
      </c>
      <c r="I203" s="65">
        <v>7</v>
      </c>
      <c r="J203" t="s">
        <v>713</v>
      </c>
    </row>
    <row r="204" spans="1:10">
      <c r="A204" s="65" t="s">
        <v>719</v>
      </c>
      <c r="B204" s="65" t="s">
        <v>156</v>
      </c>
      <c r="C204" s="65" t="s">
        <v>218</v>
      </c>
      <c r="D204" s="65">
        <v>2</v>
      </c>
      <c r="E204" s="65">
        <v>2</v>
      </c>
      <c r="F204" s="65" t="s">
        <v>803</v>
      </c>
      <c r="G204" s="65">
        <v>31</v>
      </c>
      <c r="H204" s="65" t="s">
        <v>806</v>
      </c>
      <c r="I204" s="65">
        <v>7</v>
      </c>
      <c r="J204" t="s">
        <v>713</v>
      </c>
    </row>
    <row r="205" spans="1:10">
      <c r="A205" s="65" t="s">
        <v>719</v>
      </c>
      <c r="B205" s="65" t="s">
        <v>156</v>
      </c>
      <c r="C205" s="65" t="s">
        <v>220</v>
      </c>
      <c r="D205" s="65">
        <v>4</v>
      </c>
      <c r="E205" s="65">
        <v>4</v>
      </c>
      <c r="F205" s="65" t="s">
        <v>803</v>
      </c>
      <c r="G205" s="65">
        <v>31</v>
      </c>
      <c r="H205" s="65" t="s">
        <v>806</v>
      </c>
      <c r="I205" s="65">
        <v>7</v>
      </c>
      <c r="J205" t="s">
        <v>713</v>
      </c>
    </row>
    <row r="206" spans="1:10">
      <c r="D206">
        <f>SUM(D157:D205)</f>
        <v>259</v>
      </c>
      <c r="F206" s="1"/>
      <c r="G206" s="65">
        <v>38</v>
      </c>
      <c r="H206" s="65" t="s">
        <v>806</v>
      </c>
      <c r="I206" s="65">
        <v>0</v>
      </c>
      <c r="J206" s="23"/>
    </row>
    <row r="207" spans="1:10">
      <c r="A207" s="73" t="s">
        <v>746</v>
      </c>
      <c r="B207" s="73" t="s">
        <v>156</v>
      </c>
      <c r="C207" s="73" t="s">
        <v>476</v>
      </c>
      <c r="D207" s="73">
        <v>1</v>
      </c>
      <c r="E207" s="73">
        <v>1</v>
      </c>
      <c r="F207" s="73" t="s">
        <v>809</v>
      </c>
      <c r="G207" s="73">
        <v>72</v>
      </c>
      <c r="H207" s="73" t="s">
        <v>777</v>
      </c>
      <c r="I207" s="73">
        <v>1</v>
      </c>
      <c r="J207" s="23" t="s">
        <v>810</v>
      </c>
    </row>
    <row r="208" spans="1:10">
      <c r="F208" s="1"/>
      <c r="G208" s="65"/>
      <c r="H208" s="65"/>
      <c r="I208" s="65"/>
      <c r="J208" s="23"/>
    </row>
    <row r="209" spans="1:10">
      <c r="A209" s="65" t="s">
        <v>811</v>
      </c>
      <c r="B209" s="65" t="s">
        <v>156</v>
      </c>
      <c r="C209" s="65" t="s">
        <v>192</v>
      </c>
      <c r="D209" s="65">
        <v>16</v>
      </c>
      <c r="E209" s="65">
        <v>16</v>
      </c>
      <c r="F209" s="65" t="s">
        <v>809</v>
      </c>
      <c r="G209" s="65">
        <v>38</v>
      </c>
      <c r="H209" s="65" t="s">
        <v>812</v>
      </c>
      <c r="I209" s="65">
        <v>4</v>
      </c>
      <c r="J209" s="71" t="s">
        <v>810</v>
      </c>
    </row>
    <row r="210" spans="1:10">
      <c r="A210" s="65" t="s">
        <v>811</v>
      </c>
      <c r="B210" s="65" t="s">
        <v>156</v>
      </c>
      <c r="C210" s="65" t="s">
        <v>323</v>
      </c>
      <c r="D210" s="65">
        <v>1</v>
      </c>
      <c r="E210" s="65">
        <v>1</v>
      </c>
      <c r="F210" s="65" t="s">
        <v>809</v>
      </c>
      <c r="G210" s="65">
        <v>38</v>
      </c>
      <c r="H210" s="65" t="s">
        <v>812</v>
      </c>
      <c r="I210" s="65">
        <v>4</v>
      </c>
      <c r="J210" s="71" t="s">
        <v>810</v>
      </c>
    </row>
    <row r="211" spans="1:10">
      <c r="A211" s="65" t="s">
        <v>811</v>
      </c>
      <c r="B211" s="65" t="s">
        <v>156</v>
      </c>
      <c r="C211" s="65" t="s">
        <v>312</v>
      </c>
      <c r="D211" s="65">
        <v>1</v>
      </c>
      <c r="E211" s="65">
        <v>1</v>
      </c>
      <c r="F211" s="65" t="s">
        <v>809</v>
      </c>
      <c r="G211" s="65">
        <v>38</v>
      </c>
      <c r="H211" s="65" t="s">
        <v>812</v>
      </c>
      <c r="I211" s="65">
        <v>4</v>
      </c>
      <c r="J211" s="71" t="s">
        <v>810</v>
      </c>
    </row>
    <row r="212" spans="1:10">
      <c r="A212" s="65" t="s">
        <v>811</v>
      </c>
      <c r="B212" s="65" t="s">
        <v>156</v>
      </c>
      <c r="C212" s="65" t="s">
        <v>248</v>
      </c>
      <c r="D212" s="65">
        <v>1</v>
      </c>
      <c r="E212" s="65">
        <v>1</v>
      </c>
      <c r="F212" s="65" t="s">
        <v>809</v>
      </c>
      <c r="G212" s="65">
        <v>38</v>
      </c>
      <c r="H212" s="65" t="s">
        <v>812</v>
      </c>
      <c r="I212" s="65">
        <v>4</v>
      </c>
      <c r="J212" s="71" t="s">
        <v>810</v>
      </c>
    </row>
    <row r="213" spans="1:10">
      <c r="A213" s="65" t="s">
        <v>811</v>
      </c>
      <c r="B213" s="65" t="s">
        <v>156</v>
      </c>
      <c r="C213" s="65" t="s">
        <v>256</v>
      </c>
      <c r="D213" s="65">
        <v>1</v>
      </c>
      <c r="E213" s="65">
        <v>1</v>
      </c>
      <c r="F213" s="65" t="s">
        <v>809</v>
      </c>
      <c r="G213" s="65">
        <v>38</v>
      </c>
      <c r="H213" s="65" t="s">
        <v>812</v>
      </c>
      <c r="I213" s="65">
        <v>4</v>
      </c>
      <c r="J213" s="71" t="s">
        <v>810</v>
      </c>
    </row>
    <row r="214" spans="1:10">
      <c r="A214" s="65" t="s">
        <v>811</v>
      </c>
      <c r="B214" s="65" t="s">
        <v>156</v>
      </c>
      <c r="C214" s="65" t="s">
        <v>204</v>
      </c>
      <c r="D214" s="65">
        <v>1</v>
      </c>
      <c r="E214" s="65">
        <v>1</v>
      </c>
      <c r="F214" s="65" t="s">
        <v>809</v>
      </c>
      <c r="G214" s="65">
        <v>38</v>
      </c>
      <c r="H214" s="65" t="s">
        <v>812</v>
      </c>
      <c r="I214" s="65">
        <v>4</v>
      </c>
      <c r="J214" s="71" t="s">
        <v>810</v>
      </c>
    </row>
    <row r="215" spans="1:10">
      <c r="A215" s="65" t="s">
        <v>811</v>
      </c>
      <c r="B215" s="65" t="s">
        <v>156</v>
      </c>
      <c r="C215" s="65" t="s">
        <v>162</v>
      </c>
      <c r="D215" s="65">
        <v>18</v>
      </c>
      <c r="E215" s="65">
        <v>18</v>
      </c>
      <c r="F215" s="65" t="s">
        <v>809</v>
      </c>
      <c r="G215" s="65">
        <v>38</v>
      </c>
      <c r="H215" s="65" t="s">
        <v>812</v>
      </c>
      <c r="I215" s="65">
        <v>4</v>
      </c>
      <c r="J215" s="71" t="s">
        <v>810</v>
      </c>
    </row>
    <row r="216" spans="1:10">
      <c r="A216" s="65" t="s">
        <v>811</v>
      </c>
      <c r="B216" s="65" t="s">
        <v>156</v>
      </c>
      <c r="C216" s="65" t="s">
        <v>174</v>
      </c>
      <c r="D216" s="65">
        <v>21</v>
      </c>
      <c r="E216" s="65">
        <v>21</v>
      </c>
      <c r="F216" s="65" t="s">
        <v>809</v>
      </c>
      <c r="G216" s="65">
        <v>38</v>
      </c>
      <c r="H216" s="65" t="s">
        <v>812</v>
      </c>
      <c r="I216" s="65">
        <v>4</v>
      </c>
      <c r="J216" s="71" t="s">
        <v>810</v>
      </c>
    </row>
    <row r="217" spans="1:10">
      <c r="A217" s="65"/>
      <c r="B217" s="65"/>
      <c r="C217" s="65"/>
      <c r="D217" s="65"/>
      <c r="E217" s="65"/>
      <c r="F217" s="65"/>
      <c r="G217" s="65"/>
      <c r="H217" s="65"/>
      <c r="I217" s="65"/>
      <c r="J217" s="71"/>
    </row>
    <row r="218" spans="1:10">
      <c r="A218" s="65" t="s">
        <v>813</v>
      </c>
      <c r="B218" s="65" t="s">
        <v>156</v>
      </c>
      <c r="C218" s="65" t="s">
        <v>224</v>
      </c>
      <c r="D218" s="65">
        <v>3</v>
      </c>
      <c r="E218" s="65">
        <v>3</v>
      </c>
      <c r="F218" s="65" t="s">
        <v>809</v>
      </c>
      <c r="G218" s="65">
        <v>38</v>
      </c>
      <c r="H218" s="65" t="s">
        <v>812</v>
      </c>
      <c r="I218" s="65">
        <v>4</v>
      </c>
      <c r="J218" s="71" t="s">
        <v>810</v>
      </c>
    </row>
    <row r="219" spans="1:10">
      <c r="A219" s="65" t="s">
        <v>813</v>
      </c>
      <c r="B219" s="65" t="s">
        <v>156</v>
      </c>
      <c r="C219" s="65" t="s">
        <v>152</v>
      </c>
      <c r="D219" s="65">
        <v>15</v>
      </c>
      <c r="E219" s="65">
        <v>15</v>
      </c>
      <c r="F219" s="65" t="s">
        <v>809</v>
      </c>
      <c r="G219" s="65">
        <v>38</v>
      </c>
      <c r="H219" s="65" t="s">
        <v>812</v>
      </c>
      <c r="I219" s="65">
        <v>4</v>
      </c>
      <c r="J219" s="71" t="s">
        <v>810</v>
      </c>
    </row>
    <row r="220" spans="1:10">
      <c r="A220" s="65" t="s">
        <v>813</v>
      </c>
      <c r="B220" s="65" t="s">
        <v>156</v>
      </c>
      <c r="C220" s="65" t="s">
        <v>242</v>
      </c>
      <c r="D220" s="65">
        <v>2</v>
      </c>
      <c r="E220" s="65">
        <v>2</v>
      </c>
      <c r="F220" s="65" t="s">
        <v>809</v>
      </c>
      <c r="G220" s="65">
        <v>38</v>
      </c>
      <c r="H220" s="65" t="s">
        <v>812</v>
      </c>
      <c r="I220" s="65">
        <v>4</v>
      </c>
      <c r="J220" s="71" t="s">
        <v>810</v>
      </c>
    </row>
    <row r="221" spans="1:10">
      <c r="A221" s="65" t="s">
        <v>813</v>
      </c>
      <c r="B221" s="65" t="s">
        <v>156</v>
      </c>
      <c r="C221" s="65" t="s">
        <v>202</v>
      </c>
      <c r="D221" s="65">
        <v>2</v>
      </c>
      <c r="E221" s="65">
        <v>2</v>
      </c>
      <c r="F221" s="65" t="s">
        <v>809</v>
      </c>
      <c r="G221" s="65">
        <v>38</v>
      </c>
      <c r="H221" s="65" t="s">
        <v>812</v>
      </c>
      <c r="I221" s="65">
        <v>4</v>
      </c>
      <c r="J221" s="71" t="s">
        <v>810</v>
      </c>
    </row>
    <row r="222" spans="1:10">
      <c r="A222" s="65" t="s">
        <v>813</v>
      </c>
      <c r="B222" s="65" t="s">
        <v>156</v>
      </c>
      <c r="C222" s="65" t="s">
        <v>159</v>
      </c>
      <c r="D222" s="65">
        <v>38</v>
      </c>
      <c r="E222" s="65">
        <v>38</v>
      </c>
      <c r="F222" s="65" t="s">
        <v>809</v>
      </c>
      <c r="G222" s="65">
        <v>38</v>
      </c>
      <c r="H222" s="65" t="s">
        <v>812</v>
      </c>
      <c r="I222" s="65">
        <v>4</v>
      </c>
      <c r="J222" s="71" t="s">
        <v>810</v>
      </c>
    </row>
    <row r="223" spans="1:10">
      <c r="A223" s="65"/>
      <c r="B223" s="65"/>
      <c r="C223" s="65"/>
      <c r="D223" s="65"/>
      <c r="E223" s="65"/>
      <c r="F223" s="65"/>
      <c r="G223" s="65"/>
      <c r="H223" s="65"/>
      <c r="I223" s="65"/>
      <c r="J223" s="71"/>
    </row>
    <row r="224" spans="1:10">
      <c r="A224" s="65" t="s">
        <v>723</v>
      </c>
      <c r="B224" s="65" t="s">
        <v>156</v>
      </c>
      <c r="C224" s="65" t="s">
        <v>190</v>
      </c>
      <c r="D224" s="65">
        <v>12</v>
      </c>
      <c r="E224" s="65">
        <v>12</v>
      </c>
      <c r="F224" s="65" t="s">
        <v>809</v>
      </c>
      <c r="G224" s="65">
        <v>38</v>
      </c>
      <c r="H224" s="65" t="s">
        <v>812</v>
      </c>
      <c r="I224" s="65">
        <v>4</v>
      </c>
      <c r="J224" s="71" t="s">
        <v>810</v>
      </c>
    </row>
    <row r="225" spans="1:10">
      <c r="A225" s="65" t="s">
        <v>723</v>
      </c>
      <c r="B225" s="65" t="s">
        <v>156</v>
      </c>
      <c r="C225" s="65" t="s">
        <v>176</v>
      </c>
      <c r="D225" s="65">
        <v>12</v>
      </c>
      <c r="E225" s="65">
        <v>12</v>
      </c>
      <c r="F225" s="65" t="s">
        <v>809</v>
      </c>
      <c r="G225" s="65">
        <v>38</v>
      </c>
      <c r="H225" s="65" t="s">
        <v>812</v>
      </c>
      <c r="I225" s="65">
        <v>4</v>
      </c>
      <c r="J225" s="71" t="s">
        <v>810</v>
      </c>
    </row>
    <row r="226" spans="1:10">
      <c r="A226" s="65" t="s">
        <v>723</v>
      </c>
      <c r="B226" s="65" t="s">
        <v>156</v>
      </c>
      <c r="C226" s="65" t="s">
        <v>294</v>
      </c>
      <c r="D226" s="65">
        <v>2</v>
      </c>
      <c r="E226" s="65">
        <v>2</v>
      </c>
      <c r="F226" s="65" t="s">
        <v>809</v>
      </c>
      <c r="G226" s="65">
        <v>38</v>
      </c>
      <c r="H226" s="65" t="s">
        <v>812</v>
      </c>
      <c r="I226" s="65">
        <v>4</v>
      </c>
      <c r="J226" s="71" t="s">
        <v>810</v>
      </c>
    </row>
    <row r="227" spans="1:10">
      <c r="A227" s="65" t="s">
        <v>723</v>
      </c>
      <c r="B227" s="65" t="s">
        <v>156</v>
      </c>
      <c r="C227" s="65" t="s">
        <v>273</v>
      </c>
      <c r="D227" s="65">
        <v>4</v>
      </c>
      <c r="E227" s="65">
        <v>4</v>
      </c>
      <c r="F227" s="65" t="s">
        <v>809</v>
      </c>
      <c r="G227" s="65">
        <v>38</v>
      </c>
      <c r="H227" s="65" t="s">
        <v>812</v>
      </c>
      <c r="I227" s="65">
        <v>4</v>
      </c>
      <c r="J227" s="71" t="s">
        <v>810</v>
      </c>
    </row>
    <row r="228" spans="1:10" ht="15.75" customHeight="1">
      <c r="A228" s="65" t="s">
        <v>723</v>
      </c>
      <c r="B228" s="65" t="s">
        <v>156</v>
      </c>
      <c r="C228" s="65" t="s">
        <v>194</v>
      </c>
      <c r="D228" s="65">
        <v>2</v>
      </c>
      <c r="E228" s="65">
        <v>2</v>
      </c>
      <c r="F228" s="65" t="s">
        <v>809</v>
      </c>
      <c r="G228" s="65">
        <v>38</v>
      </c>
      <c r="H228" s="65" t="s">
        <v>812</v>
      </c>
      <c r="I228" s="65">
        <v>4</v>
      </c>
      <c r="J228" s="71" t="s">
        <v>810</v>
      </c>
    </row>
    <row r="229" spans="1:10" ht="15.75" customHeight="1">
      <c r="A229" s="65" t="s">
        <v>723</v>
      </c>
      <c r="B229" s="65" t="s">
        <v>156</v>
      </c>
      <c r="C229" s="65" t="s">
        <v>259</v>
      </c>
      <c r="D229" s="65">
        <v>4</v>
      </c>
      <c r="E229" s="65">
        <v>4</v>
      </c>
      <c r="F229" s="65" t="s">
        <v>809</v>
      </c>
      <c r="G229" s="65">
        <v>38</v>
      </c>
      <c r="H229" s="65" t="s">
        <v>812</v>
      </c>
      <c r="I229" s="65">
        <v>4</v>
      </c>
      <c r="J229" s="71" t="s">
        <v>810</v>
      </c>
    </row>
    <row r="230" spans="1:10">
      <c r="A230" s="65" t="s">
        <v>723</v>
      </c>
      <c r="B230" s="65" t="s">
        <v>156</v>
      </c>
      <c r="C230" s="65" t="s">
        <v>172</v>
      </c>
      <c r="D230" s="65">
        <v>4</v>
      </c>
      <c r="E230" s="65">
        <v>4</v>
      </c>
      <c r="F230" s="65" t="s">
        <v>809</v>
      </c>
      <c r="G230" s="65">
        <v>38</v>
      </c>
      <c r="H230" s="65" t="s">
        <v>812</v>
      </c>
      <c r="I230" s="65">
        <v>4</v>
      </c>
      <c r="J230" s="71" t="s">
        <v>810</v>
      </c>
    </row>
    <row r="231" spans="1:10">
      <c r="A231" s="65" t="s">
        <v>723</v>
      </c>
      <c r="B231" s="65" t="s">
        <v>156</v>
      </c>
      <c r="C231" s="65" t="s">
        <v>236</v>
      </c>
      <c r="D231" s="65">
        <v>2</v>
      </c>
      <c r="E231" s="65">
        <v>2</v>
      </c>
      <c r="F231" s="65" t="s">
        <v>809</v>
      </c>
      <c r="G231" s="65">
        <v>38</v>
      </c>
      <c r="H231" s="65" t="s">
        <v>812</v>
      </c>
      <c r="I231" s="65">
        <v>4</v>
      </c>
      <c r="J231" s="71" t="s">
        <v>810</v>
      </c>
    </row>
    <row r="232" spans="1:10">
      <c r="A232" s="65" t="s">
        <v>723</v>
      </c>
      <c r="B232" s="65" t="s">
        <v>156</v>
      </c>
      <c r="C232" s="65" t="s">
        <v>230</v>
      </c>
      <c r="D232" s="65">
        <v>2</v>
      </c>
      <c r="E232" s="65">
        <v>2</v>
      </c>
      <c r="F232" s="65" t="s">
        <v>809</v>
      </c>
      <c r="G232" s="65">
        <v>38</v>
      </c>
      <c r="H232" s="65" t="s">
        <v>812</v>
      </c>
      <c r="I232" s="65">
        <v>4</v>
      </c>
      <c r="J232" s="71" t="s">
        <v>810</v>
      </c>
    </row>
    <row r="233" spans="1:10">
      <c r="A233" s="65" t="s">
        <v>723</v>
      </c>
      <c r="B233" s="65" t="s">
        <v>156</v>
      </c>
      <c r="C233" s="65" t="s">
        <v>265</v>
      </c>
      <c r="D233" s="65">
        <v>2</v>
      </c>
      <c r="E233" s="65">
        <v>2</v>
      </c>
      <c r="F233" s="65" t="s">
        <v>809</v>
      </c>
      <c r="G233" s="65">
        <v>38</v>
      </c>
      <c r="H233" s="65" t="s">
        <v>812</v>
      </c>
      <c r="I233" s="65">
        <v>4</v>
      </c>
      <c r="J233" s="71" t="s">
        <v>810</v>
      </c>
    </row>
    <row r="234" spans="1:10">
      <c r="A234" s="65" t="s">
        <v>723</v>
      </c>
      <c r="B234" s="65" t="s">
        <v>156</v>
      </c>
      <c r="C234" s="65" t="s">
        <v>186</v>
      </c>
      <c r="D234" s="65">
        <v>6</v>
      </c>
      <c r="E234" s="65">
        <v>6</v>
      </c>
      <c r="F234" s="65" t="s">
        <v>809</v>
      </c>
      <c r="G234" s="65">
        <v>38</v>
      </c>
      <c r="H234" s="65" t="s">
        <v>812</v>
      </c>
      <c r="I234" s="65">
        <v>4</v>
      </c>
      <c r="J234" s="71" t="s">
        <v>810</v>
      </c>
    </row>
    <row r="235" spans="1:10">
      <c r="A235" s="65" t="s">
        <v>723</v>
      </c>
      <c r="B235" s="65" t="s">
        <v>156</v>
      </c>
      <c r="C235" s="65" t="s">
        <v>182</v>
      </c>
      <c r="D235" s="65">
        <v>12</v>
      </c>
      <c r="E235" s="65">
        <v>12</v>
      </c>
      <c r="F235" s="65" t="s">
        <v>809</v>
      </c>
      <c r="G235" s="65">
        <v>38</v>
      </c>
      <c r="H235" s="65" t="s">
        <v>812</v>
      </c>
      <c r="I235" s="65">
        <v>4</v>
      </c>
      <c r="J235" s="71" t="s">
        <v>810</v>
      </c>
    </row>
    <row r="236" spans="1:10">
      <c r="A236" s="65" t="s">
        <v>723</v>
      </c>
      <c r="B236" s="65" t="s">
        <v>156</v>
      </c>
      <c r="C236" s="65" t="s">
        <v>170</v>
      </c>
      <c r="D236" s="65">
        <v>20</v>
      </c>
      <c r="E236" s="65">
        <v>20</v>
      </c>
      <c r="F236" s="65" t="s">
        <v>809</v>
      </c>
      <c r="G236" s="65">
        <v>38</v>
      </c>
      <c r="H236" s="65" t="s">
        <v>812</v>
      </c>
      <c r="I236" s="65">
        <v>4</v>
      </c>
      <c r="J236" s="71" t="s">
        <v>810</v>
      </c>
    </row>
    <row r="237" spans="1:10">
      <c r="A237" s="65" t="s">
        <v>723</v>
      </c>
      <c r="B237" s="65" t="s">
        <v>156</v>
      </c>
      <c r="C237" s="65" t="s">
        <v>188</v>
      </c>
      <c r="D237" s="65">
        <v>6</v>
      </c>
      <c r="E237" s="65">
        <v>6</v>
      </c>
      <c r="F237" s="65" t="s">
        <v>809</v>
      </c>
      <c r="G237" s="65">
        <v>38</v>
      </c>
      <c r="H237" s="65" t="s">
        <v>812</v>
      </c>
      <c r="I237" s="65">
        <v>4</v>
      </c>
      <c r="J237" s="71" t="s">
        <v>810</v>
      </c>
    </row>
    <row r="238" spans="1:10">
      <c r="A238" s="65" t="s">
        <v>723</v>
      </c>
      <c r="B238" s="65" t="s">
        <v>156</v>
      </c>
      <c r="C238" s="65" t="s">
        <v>220</v>
      </c>
      <c r="D238" s="65">
        <v>2</v>
      </c>
      <c r="E238" s="65">
        <v>2</v>
      </c>
      <c r="F238" s="65" t="s">
        <v>809</v>
      </c>
      <c r="G238" s="65">
        <v>38</v>
      </c>
      <c r="H238" s="65" t="s">
        <v>812</v>
      </c>
      <c r="I238" s="65">
        <v>4</v>
      </c>
      <c r="J238" s="71" t="s">
        <v>810</v>
      </c>
    </row>
    <row r="239" spans="1:10">
      <c r="A239" s="65" t="s">
        <v>723</v>
      </c>
      <c r="B239" s="65" t="s">
        <v>156</v>
      </c>
      <c r="C239" s="65" t="s">
        <v>198</v>
      </c>
      <c r="D239" s="65">
        <v>2</v>
      </c>
      <c r="E239" s="65">
        <v>2</v>
      </c>
      <c r="F239" s="65" t="s">
        <v>809</v>
      </c>
      <c r="G239" s="65">
        <v>38</v>
      </c>
      <c r="H239" s="65" t="s">
        <v>812</v>
      </c>
      <c r="I239" s="65">
        <v>4</v>
      </c>
      <c r="J239" s="71" t="s">
        <v>810</v>
      </c>
    </row>
    <row r="240" spans="1:10">
      <c r="A240" s="65"/>
      <c r="B240" s="65"/>
      <c r="C240" s="65"/>
      <c r="D240" s="65"/>
      <c r="E240" s="65"/>
      <c r="F240" s="65"/>
      <c r="G240" s="65"/>
      <c r="H240" s="65"/>
      <c r="I240" s="65"/>
      <c r="J240" s="71"/>
    </row>
    <row r="241" spans="1:10">
      <c r="A241" s="65" t="s">
        <v>814</v>
      </c>
      <c r="B241" s="65" t="s">
        <v>156</v>
      </c>
      <c r="C241" s="65" t="s">
        <v>267</v>
      </c>
      <c r="D241" s="65">
        <v>2</v>
      </c>
      <c r="E241" s="65">
        <v>2</v>
      </c>
      <c r="F241" s="65" t="s">
        <v>809</v>
      </c>
      <c r="G241" s="65">
        <v>38</v>
      </c>
      <c r="H241" s="65" t="s">
        <v>812</v>
      </c>
      <c r="I241" s="65">
        <v>4</v>
      </c>
      <c r="J241" s="71" t="s">
        <v>810</v>
      </c>
    </row>
    <row r="242" spans="1:10">
      <c r="A242" s="65" t="s">
        <v>814</v>
      </c>
      <c r="B242" s="65" t="s">
        <v>156</v>
      </c>
      <c r="C242" s="65" t="s">
        <v>210</v>
      </c>
      <c r="D242" s="65">
        <v>2</v>
      </c>
      <c r="E242" s="65">
        <v>2</v>
      </c>
      <c r="F242" s="65" t="s">
        <v>809</v>
      </c>
      <c r="G242" s="65">
        <v>38</v>
      </c>
      <c r="H242" s="65" t="s">
        <v>812</v>
      </c>
      <c r="I242" s="65">
        <v>4</v>
      </c>
      <c r="J242" s="71" t="s">
        <v>810</v>
      </c>
    </row>
    <row r="243" spans="1:10">
      <c r="A243" s="65" t="s">
        <v>814</v>
      </c>
      <c r="B243" s="65" t="s">
        <v>156</v>
      </c>
      <c r="C243" s="65" t="s">
        <v>232</v>
      </c>
      <c r="D243" s="65">
        <v>4</v>
      </c>
      <c r="E243" s="65">
        <v>4</v>
      </c>
      <c r="F243" s="65" t="s">
        <v>809</v>
      </c>
      <c r="G243" s="65">
        <v>38</v>
      </c>
      <c r="H243" s="65" t="s">
        <v>812</v>
      </c>
      <c r="I243" s="65">
        <v>4</v>
      </c>
      <c r="J243" s="71" t="s">
        <v>810</v>
      </c>
    </row>
    <row r="244" spans="1:10">
      <c r="A244" s="65" t="s">
        <v>814</v>
      </c>
      <c r="B244" s="65" t="s">
        <v>156</v>
      </c>
      <c r="C244" s="65" t="s">
        <v>308</v>
      </c>
      <c r="D244" s="65">
        <v>1</v>
      </c>
      <c r="E244" s="65">
        <v>1</v>
      </c>
      <c r="F244" s="65" t="s">
        <v>809</v>
      </c>
      <c r="G244" s="65">
        <v>38</v>
      </c>
      <c r="H244" s="65" t="s">
        <v>812</v>
      </c>
      <c r="I244" s="65">
        <v>4</v>
      </c>
      <c r="J244" s="71" t="s">
        <v>810</v>
      </c>
    </row>
    <row r="245" spans="1:10">
      <c r="A245" s="65" t="s">
        <v>814</v>
      </c>
      <c r="B245" s="65" t="s">
        <v>156</v>
      </c>
      <c r="C245" s="65" t="s">
        <v>310</v>
      </c>
      <c r="D245" s="65">
        <v>1</v>
      </c>
      <c r="E245" s="65">
        <v>1</v>
      </c>
      <c r="F245" s="65" t="s">
        <v>809</v>
      </c>
      <c r="G245" s="65">
        <v>38</v>
      </c>
      <c r="H245" s="65" t="s">
        <v>812</v>
      </c>
      <c r="I245" s="65">
        <v>4</v>
      </c>
      <c r="J245" s="71" t="s">
        <v>810</v>
      </c>
    </row>
    <row r="246" spans="1:10">
      <c r="A246" s="65" t="s">
        <v>814</v>
      </c>
      <c r="B246" s="65" t="s">
        <v>156</v>
      </c>
      <c r="C246" s="65" t="s">
        <v>200</v>
      </c>
      <c r="D246" s="65">
        <v>4</v>
      </c>
      <c r="E246" s="65">
        <v>4</v>
      </c>
      <c r="F246" s="65" t="s">
        <v>809</v>
      </c>
      <c r="G246" s="65">
        <v>38</v>
      </c>
      <c r="H246" s="65" t="s">
        <v>812</v>
      </c>
      <c r="I246" s="65">
        <v>4</v>
      </c>
      <c r="J246" s="71" t="s">
        <v>810</v>
      </c>
    </row>
    <row r="247" spans="1:10">
      <c r="A247" s="65" t="s">
        <v>814</v>
      </c>
      <c r="B247" s="65" t="s">
        <v>156</v>
      </c>
      <c r="C247" s="65" t="s">
        <v>208</v>
      </c>
      <c r="D247" s="65">
        <v>2</v>
      </c>
      <c r="E247" s="65">
        <v>2</v>
      </c>
      <c r="F247" s="65" t="s">
        <v>809</v>
      </c>
      <c r="G247" s="65">
        <v>38</v>
      </c>
      <c r="H247" s="65" t="s">
        <v>812</v>
      </c>
      <c r="I247" s="65">
        <v>4</v>
      </c>
      <c r="J247" s="71" t="s">
        <v>810</v>
      </c>
    </row>
    <row r="248" spans="1:10">
      <c r="A248" s="65" t="s">
        <v>814</v>
      </c>
      <c r="B248" s="65" t="s">
        <v>156</v>
      </c>
      <c r="C248" s="65" t="s">
        <v>238</v>
      </c>
      <c r="D248" s="65">
        <v>1</v>
      </c>
      <c r="E248" s="65">
        <v>1</v>
      </c>
      <c r="F248" s="65" t="s">
        <v>809</v>
      </c>
      <c r="G248" s="65">
        <v>38</v>
      </c>
      <c r="H248" s="65" t="s">
        <v>812</v>
      </c>
      <c r="I248" s="65">
        <v>4</v>
      </c>
      <c r="J248" s="71" t="s">
        <v>810</v>
      </c>
    </row>
    <row r="249" spans="1:10">
      <c r="A249" s="65" t="s">
        <v>814</v>
      </c>
      <c r="B249" s="65" t="s">
        <v>156</v>
      </c>
      <c r="C249" s="65" t="s">
        <v>196</v>
      </c>
      <c r="D249" s="65">
        <v>2</v>
      </c>
      <c r="E249" s="65">
        <v>2</v>
      </c>
      <c r="F249" s="65" t="s">
        <v>809</v>
      </c>
      <c r="G249" s="65">
        <v>38</v>
      </c>
      <c r="H249" s="65" t="s">
        <v>812</v>
      </c>
      <c r="I249" s="65">
        <v>4</v>
      </c>
      <c r="J249" s="71" t="s">
        <v>810</v>
      </c>
    </row>
    <row r="250" spans="1:10">
      <c r="A250" s="65" t="s">
        <v>814</v>
      </c>
      <c r="B250" s="65" t="s">
        <v>156</v>
      </c>
      <c r="C250" s="65" t="s">
        <v>254</v>
      </c>
      <c r="D250" s="65">
        <v>2</v>
      </c>
      <c r="E250" s="65">
        <v>2</v>
      </c>
      <c r="F250" s="65" t="s">
        <v>809</v>
      </c>
      <c r="G250" s="65">
        <v>38</v>
      </c>
      <c r="H250" s="65" t="s">
        <v>812</v>
      </c>
      <c r="I250" s="65">
        <v>4</v>
      </c>
      <c r="J250" s="71" t="s">
        <v>810</v>
      </c>
    </row>
    <row r="251" spans="1:10">
      <c r="A251" s="65" t="s">
        <v>814</v>
      </c>
      <c r="B251" s="65" t="s">
        <v>156</v>
      </c>
      <c r="C251" s="65" t="s">
        <v>166</v>
      </c>
      <c r="D251" s="65">
        <v>14</v>
      </c>
      <c r="E251" s="65">
        <v>14</v>
      </c>
      <c r="F251" s="65" t="s">
        <v>809</v>
      </c>
      <c r="G251" s="65">
        <v>38</v>
      </c>
      <c r="H251" s="65" t="s">
        <v>812</v>
      </c>
      <c r="I251" s="65">
        <v>4</v>
      </c>
      <c r="J251" s="71" t="s">
        <v>810</v>
      </c>
    </row>
    <row r="252" spans="1:10">
      <c r="A252" s="65" t="s">
        <v>814</v>
      </c>
      <c r="B252" s="65" t="s">
        <v>156</v>
      </c>
      <c r="C252" s="65" t="s">
        <v>306</v>
      </c>
      <c r="D252" s="65">
        <v>2</v>
      </c>
      <c r="E252" s="65">
        <v>2</v>
      </c>
      <c r="F252" s="65" t="s">
        <v>809</v>
      </c>
      <c r="G252" s="65">
        <v>38</v>
      </c>
      <c r="H252" s="65" t="s">
        <v>812</v>
      </c>
      <c r="I252" s="65">
        <v>4</v>
      </c>
      <c r="J252" s="71" t="s">
        <v>810</v>
      </c>
    </row>
    <row r="253" spans="1:10">
      <c r="A253" s="65" t="s">
        <v>814</v>
      </c>
      <c r="B253" s="65" t="s">
        <v>156</v>
      </c>
      <c r="C253" s="65" t="s">
        <v>214</v>
      </c>
      <c r="D253" s="65">
        <v>2</v>
      </c>
      <c r="E253" s="65">
        <v>2</v>
      </c>
      <c r="F253" s="65" t="s">
        <v>809</v>
      </c>
      <c r="G253" s="65">
        <v>38</v>
      </c>
      <c r="H253" s="65" t="s">
        <v>812</v>
      </c>
      <c r="I253" s="65">
        <v>4</v>
      </c>
      <c r="J253" s="71" t="s">
        <v>810</v>
      </c>
    </row>
    <row r="254" spans="1:10">
      <c r="A254" s="65" t="s">
        <v>814</v>
      </c>
      <c r="B254" s="65" t="s">
        <v>156</v>
      </c>
      <c r="C254" s="65" t="s">
        <v>180</v>
      </c>
      <c r="D254" s="65">
        <v>14</v>
      </c>
      <c r="E254" s="65">
        <v>14</v>
      </c>
      <c r="F254" s="65" t="s">
        <v>809</v>
      </c>
      <c r="G254" s="65">
        <v>38</v>
      </c>
      <c r="H254" s="65" t="s">
        <v>812</v>
      </c>
      <c r="I254" s="65">
        <v>4</v>
      </c>
      <c r="J254" s="71" t="s">
        <v>810</v>
      </c>
    </row>
    <row r="255" spans="1:10">
      <c r="A255" s="65" t="s">
        <v>814</v>
      </c>
      <c r="B255" s="65" t="s">
        <v>156</v>
      </c>
      <c r="C255" s="65" t="s">
        <v>212</v>
      </c>
      <c r="D255" s="65">
        <v>1</v>
      </c>
      <c r="E255" s="65">
        <v>1</v>
      </c>
      <c r="F255" s="65" t="s">
        <v>809</v>
      </c>
      <c r="G255" s="65">
        <v>38</v>
      </c>
      <c r="H255" s="65" t="s">
        <v>812</v>
      </c>
      <c r="I255" s="65">
        <v>4</v>
      </c>
      <c r="J255" s="71" t="s">
        <v>810</v>
      </c>
    </row>
    <row r="256" spans="1:10">
      <c r="D256">
        <f>SUM(D207:D255)</f>
        <v>269</v>
      </c>
      <c r="F256" s="1"/>
      <c r="J256" s="23"/>
    </row>
    <row r="257" spans="1:10">
      <c r="A257" s="73" t="s">
        <v>815</v>
      </c>
      <c r="B257" s="73" t="s">
        <v>156</v>
      </c>
      <c r="C257" s="73" t="s">
        <v>442</v>
      </c>
      <c r="D257" s="73">
        <v>2</v>
      </c>
      <c r="E257" s="73">
        <v>2</v>
      </c>
      <c r="F257" s="73" t="s">
        <v>816</v>
      </c>
      <c r="G257" s="73">
        <v>45</v>
      </c>
      <c r="H257" s="73" t="s">
        <v>817</v>
      </c>
      <c r="I257" s="73">
        <v>6</v>
      </c>
      <c r="J257" s="23" t="s">
        <v>727</v>
      </c>
    </row>
    <row r="258" spans="1:10">
      <c r="A258" s="23"/>
      <c r="B258" s="23"/>
      <c r="C258" s="23"/>
      <c r="D258" s="23"/>
      <c r="E258" s="23"/>
      <c r="F258" s="81"/>
      <c r="G258" s="23"/>
      <c r="H258" s="23"/>
      <c r="I258" s="23"/>
      <c r="J258" s="23"/>
    </row>
    <row r="259" spans="1:10">
      <c r="A259" s="73" t="s">
        <v>818</v>
      </c>
      <c r="B259" s="73" t="s">
        <v>156</v>
      </c>
      <c r="C259" s="73" t="s">
        <v>352</v>
      </c>
      <c r="D259" s="73">
        <v>1</v>
      </c>
      <c r="E259" s="73">
        <v>1</v>
      </c>
      <c r="F259" s="73" t="s">
        <v>819</v>
      </c>
      <c r="G259" s="73">
        <v>-46203</v>
      </c>
      <c r="H259" s="73" t="s">
        <v>820</v>
      </c>
      <c r="I259" s="73">
        <v>1</v>
      </c>
      <c r="J259" s="23" t="s">
        <v>821</v>
      </c>
    </row>
    <row r="260" spans="1:10">
      <c r="F260" s="1"/>
      <c r="J260" s="23"/>
    </row>
    <row r="261" spans="1:10">
      <c r="E261">
        <f>SUM(E1:E259)</f>
        <v>1056</v>
      </c>
      <c r="F261" s="1"/>
      <c r="J261" s="23"/>
    </row>
    <row r="262" spans="1:10">
      <c r="E262" s="14">
        <f>E259+E257+E207+E159+E158+E157+E103+E66+E64+E28+E26+E25+E23+E2</f>
        <v>25</v>
      </c>
      <c r="F262" s="1"/>
      <c r="J262" s="23"/>
    </row>
    <row r="263" spans="1:10">
      <c r="E263" s="14">
        <f>E261-E262</f>
        <v>1031</v>
      </c>
      <c r="F263" s="1"/>
      <c r="J263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4FD29-916E-45FD-863A-1713CCE56DC7}">
  <dimension ref="A1:Q13"/>
  <sheetViews>
    <sheetView workbookViewId="0">
      <selection activeCell="J19" sqref="J19"/>
    </sheetView>
  </sheetViews>
  <sheetFormatPr defaultRowHeight="15"/>
  <cols>
    <col min="1" max="1" width="18.28515625" customWidth="1"/>
  </cols>
  <sheetData>
    <row r="1" spans="1:17">
      <c r="A1" s="8" t="s">
        <v>822</v>
      </c>
      <c r="B1" s="58">
        <v>46023</v>
      </c>
      <c r="C1" s="58">
        <v>46054</v>
      </c>
      <c r="D1" s="58">
        <v>46082</v>
      </c>
      <c r="E1" s="58">
        <v>46113</v>
      </c>
      <c r="F1" s="58">
        <v>46143</v>
      </c>
      <c r="G1" s="58">
        <v>46174</v>
      </c>
      <c r="H1" s="58">
        <v>46204</v>
      </c>
      <c r="I1" s="58">
        <v>46235</v>
      </c>
      <c r="J1" s="58">
        <v>46266</v>
      </c>
      <c r="K1" s="58">
        <v>46296</v>
      </c>
      <c r="L1" s="58">
        <v>46327</v>
      </c>
      <c r="M1" s="58">
        <v>46357</v>
      </c>
      <c r="N1" s="63">
        <v>46388</v>
      </c>
      <c r="O1" s="63">
        <v>46419</v>
      </c>
      <c r="P1" s="63">
        <v>46447</v>
      </c>
    </row>
    <row r="2" spans="1:17">
      <c r="A2" t="s">
        <v>823</v>
      </c>
      <c r="B2">
        <v>376</v>
      </c>
      <c r="C2">
        <v>423</v>
      </c>
      <c r="D2">
        <v>555</v>
      </c>
      <c r="E2">
        <v>527</v>
      </c>
      <c r="F2">
        <v>589</v>
      </c>
      <c r="G2">
        <v>612</v>
      </c>
      <c r="H2">
        <v>717</v>
      </c>
      <c r="I2">
        <v>714</v>
      </c>
      <c r="J2">
        <v>846</v>
      </c>
      <c r="K2">
        <v>867</v>
      </c>
      <c r="L2">
        <v>665</v>
      </c>
      <c r="M2">
        <v>511</v>
      </c>
    </row>
    <row r="3" spans="1:17">
      <c r="A3" t="s">
        <v>824</v>
      </c>
      <c r="B3">
        <v>374</v>
      </c>
      <c r="C3">
        <v>381</v>
      </c>
      <c r="D3">
        <v>536</v>
      </c>
      <c r="E3">
        <v>527</v>
      </c>
      <c r="F3">
        <v>582</v>
      </c>
      <c r="G3">
        <v>603</v>
      </c>
      <c r="H3">
        <v>711</v>
      </c>
      <c r="I3">
        <v>710</v>
      </c>
      <c r="J3">
        <v>841</v>
      </c>
      <c r="K3">
        <v>860</v>
      </c>
      <c r="L3">
        <v>658</v>
      </c>
      <c r="M3">
        <v>509</v>
      </c>
    </row>
    <row r="4" spans="1:17" s="23" customFormat="1">
      <c r="A4" s="23" t="s">
        <v>825</v>
      </c>
      <c r="B4" s="23">
        <f>B3-B2</f>
        <v>-2</v>
      </c>
      <c r="C4" s="23">
        <f t="shared" ref="C4:M4" si="0">C3-C2</f>
        <v>-42</v>
      </c>
      <c r="D4" s="23">
        <f t="shared" si="0"/>
        <v>-19</v>
      </c>
      <c r="E4" s="23">
        <f t="shared" si="0"/>
        <v>0</v>
      </c>
      <c r="F4" s="23">
        <f t="shared" si="0"/>
        <v>-7</v>
      </c>
      <c r="G4" s="23">
        <f t="shared" si="0"/>
        <v>-9</v>
      </c>
      <c r="H4" s="23">
        <f t="shared" si="0"/>
        <v>-6</v>
      </c>
      <c r="I4" s="23">
        <f t="shared" si="0"/>
        <v>-4</v>
      </c>
      <c r="J4" s="23">
        <f t="shared" si="0"/>
        <v>-5</v>
      </c>
      <c r="K4" s="23">
        <f t="shared" si="0"/>
        <v>-7</v>
      </c>
      <c r="L4" s="23">
        <f t="shared" si="0"/>
        <v>-7</v>
      </c>
      <c r="M4" s="23">
        <f t="shared" si="0"/>
        <v>-2</v>
      </c>
      <c r="Q4" s="23">
        <f>SUM(B4:M4)</f>
        <v>-110</v>
      </c>
    </row>
    <row r="5" spans="1:17">
      <c r="A5" t="s">
        <v>826</v>
      </c>
      <c r="B5">
        <v>374</v>
      </c>
      <c r="C5">
        <v>381</v>
      </c>
      <c r="D5">
        <v>527</v>
      </c>
      <c r="E5">
        <v>515</v>
      </c>
      <c r="F5">
        <v>570</v>
      </c>
      <c r="G5">
        <v>597</v>
      </c>
      <c r="H5">
        <v>700</v>
      </c>
      <c r="I5">
        <v>698</v>
      </c>
      <c r="J5">
        <v>829</v>
      </c>
      <c r="K5">
        <v>846</v>
      </c>
      <c r="L5">
        <v>652</v>
      </c>
      <c r="M5">
        <v>504</v>
      </c>
    </row>
    <row r="6" spans="1:17" s="23" customFormat="1">
      <c r="A6" s="23" t="s">
        <v>827</v>
      </c>
      <c r="B6" s="23">
        <f>B5-B3</f>
        <v>0</v>
      </c>
      <c r="C6" s="23">
        <f t="shared" ref="C6:M6" si="1">C5-C3</f>
        <v>0</v>
      </c>
      <c r="D6" s="23">
        <f t="shared" si="1"/>
        <v>-9</v>
      </c>
      <c r="E6" s="23">
        <f t="shared" si="1"/>
        <v>-12</v>
      </c>
      <c r="F6" s="23">
        <f t="shared" si="1"/>
        <v>-12</v>
      </c>
      <c r="G6" s="23">
        <f t="shared" si="1"/>
        <v>-6</v>
      </c>
      <c r="H6" s="23">
        <f t="shared" si="1"/>
        <v>-11</v>
      </c>
      <c r="I6" s="23">
        <f t="shared" si="1"/>
        <v>-12</v>
      </c>
      <c r="J6" s="23">
        <f t="shared" si="1"/>
        <v>-12</v>
      </c>
      <c r="K6" s="23">
        <f t="shared" si="1"/>
        <v>-14</v>
      </c>
      <c r="L6" s="23">
        <f t="shared" si="1"/>
        <v>-6</v>
      </c>
      <c r="M6" s="23">
        <f t="shared" si="1"/>
        <v>-5</v>
      </c>
      <c r="Q6" s="23">
        <f>SUM(B6:M6)</f>
        <v>-99</v>
      </c>
    </row>
    <row r="7" spans="1:17" s="23" customFormat="1">
      <c r="A7" s="23" t="s">
        <v>828</v>
      </c>
      <c r="B7" s="23">
        <f>B5-B2</f>
        <v>-2</v>
      </c>
      <c r="C7" s="23">
        <f t="shared" ref="C7:M7" si="2">C5-C2</f>
        <v>-42</v>
      </c>
      <c r="D7" s="23">
        <f t="shared" si="2"/>
        <v>-28</v>
      </c>
      <c r="E7" s="23">
        <f t="shared" si="2"/>
        <v>-12</v>
      </c>
      <c r="F7" s="23">
        <f t="shared" si="2"/>
        <v>-19</v>
      </c>
      <c r="G7" s="23">
        <f t="shared" si="2"/>
        <v>-15</v>
      </c>
      <c r="H7" s="23">
        <f t="shared" si="2"/>
        <v>-17</v>
      </c>
      <c r="I7" s="23">
        <f t="shared" si="2"/>
        <v>-16</v>
      </c>
      <c r="J7" s="23">
        <f t="shared" si="2"/>
        <v>-17</v>
      </c>
      <c r="K7" s="23">
        <f t="shared" si="2"/>
        <v>-21</v>
      </c>
      <c r="L7" s="23">
        <f t="shared" si="2"/>
        <v>-13</v>
      </c>
      <c r="M7" s="23">
        <f t="shared" si="2"/>
        <v>-7</v>
      </c>
      <c r="Q7" s="23">
        <f>SUM(B7:M7)</f>
        <v>-209</v>
      </c>
    </row>
    <row r="8" spans="1:17">
      <c r="A8" t="s">
        <v>829</v>
      </c>
      <c r="E8">
        <v>540</v>
      </c>
      <c r="F8">
        <v>585</v>
      </c>
      <c r="G8">
        <v>613</v>
      </c>
      <c r="H8">
        <v>708</v>
      </c>
      <c r="I8">
        <v>707</v>
      </c>
      <c r="J8">
        <v>828</v>
      </c>
      <c r="K8">
        <v>856</v>
      </c>
      <c r="L8">
        <v>654</v>
      </c>
      <c r="M8">
        <v>507</v>
      </c>
      <c r="N8" s="64">
        <f>ROUND(439+439*15%,0)</f>
        <v>505</v>
      </c>
      <c r="O8" s="64">
        <f>ROUND(355+355*15%,0)</f>
        <v>408</v>
      </c>
      <c r="P8" s="64">
        <f>ROUND(521+521*15%,0)</f>
        <v>599</v>
      </c>
    </row>
    <row r="9" spans="1:17" s="23" customFormat="1">
      <c r="A9" s="23" t="s">
        <v>830</v>
      </c>
      <c r="E9" s="23">
        <f>E8-E5</f>
        <v>25</v>
      </c>
      <c r="F9" s="23">
        <f t="shared" ref="F9:M9" si="3">F8-F5</f>
        <v>15</v>
      </c>
      <c r="G9" s="23">
        <f>G8-G5</f>
        <v>16</v>
      </c>
      <c r="H9" s="23">
        <f t="shared" si="3"/>
        <v>8</v>
      </c>
      <c r="I9" s="23">
        <f t="shared" si="3"/>
        <v>9</v>
      </c>
      <c r="J9" s="23">
        <f t="shared" si="3"/>
        <v>-1</v>
      </c>
      <c r="K9" s="23">
        <f t="shared" si="3"/>
        <v>10</v>
      </c>
      <c r="L9" s="23">
        <f t="shared" si="3"/>
        <v>2</v>
      </c>
      <c r="M9" s="23">
        <f t="shared" si="3"/>
        <v>3</v>
      </c>
      <c r="Q9" s="23">
        <f>SUM(B9:M9)</f>
        <v>87</v>
      </c>
    </row>
    <row r="10" spans="1:17">
      <c r="A10" t="s">
        <v>831</v>
      </c>
      <c r="H10" s="14">
        <v>643.01</v>
      </c>
      <c r="I10" s="14">
        <v>655.97</v>
      </c>
      <c r="J10" s="14">
        <v>835.02</v>
      </c>
      <c r="K10" s="14">
        <v>936.91</v>
      </c>
      <c r="L10" s="14">
        <v>654</v>
      </c>
      <c r="M10" s="14">
        <v>507</v>
      </c>
    </row>
    <row r="11" spans="1:17">
      <c r="H11" s="23">
        <f t="shared" ref="H11:M11" si="4">H10-H8</f>
        <v>-64.990000000000009</v>
      </c>
      <c r="I11" s="23">
        <f t="shared" si="4"/>
        <v>-51.029999999999973</v>
      </c>
      <c r="J11" s="23">
        <f t="shared" si="4"/>
        <v>7.0199999999999818</v>
      </c>
      <c r="K11" s="23">
        <f t="shared" si="4"/>
        <v>80.909999999999968</v>
      </c>
      <c r="L11" s="23">
        <f t="shared" si="4"/>
        <v>0</v>
      </c>
      <c r="M11" s="23">
        <f t="shared" si="4"/>
        <v>0</v>
      </c>
      <c r="Q11" s="23">
        <f>SUM(B11:M11)</f>
        <v>-28.090000000000032</v>
      </c>
    </row>
    <row r="13" spans="1:17">
      <c r="A13" t="s">
        <v>832</v>
      </c>
      <c r="I13">
        <v>643</v>
      </c>
      <c r="J13">
        <v>835</v>
      </c>
      <c r="K13">
        <v>931</v>
      </c>
      <c r="L13">
        <v>654</v>
      </c>
      <c r="M13">
        <v>507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75a8dc7-93be-4707-ae7f-4011fe7d9f61">
      <UserInfo>
        <DisplayName>Carlos Rocha</DisplayName>
        <AccountId>62</AccountId>
        <AccountType/>
      </UserInfo>
      <UserInfo>
        <DisplayName>Andrew Martin</DisplayName>
        <AccountId>12</AccountId>
        <AccountType/>
      </UserInfo>
    </SharedWithUsers>
    <lcf76f155ced4ddcb4097134ff3c332f xmlns="814c3926-b0a9-41da-932d-4a4f350a7b97">
      <Terms xmlns="http://schemas.microsoft.com/office/infopath/2007/PartnerControls"/>
    </lcf76f155ced4ddcb4097134ff3c332f>
    <TaxCatchAll xmlns="475a8dc7-93be-4707-ae7f-4011fe7d9f61" xsi:nil="true"/>
    <_dlc_DocId xmlns="475a8dc7-93be-4707-ae7f-4011fe7d9f61">JPLWAR-1121215319-12241</_dlc_DocId>
    <_dlc_DocIdUrl xmlns="475a8dc7-93be-4707-ae7f-4011fe7d9f61">
      <Url>https://jouleuk.sharepoint.com/sites/SS_JPL_WAR/_layouts/15/DocIdRedir.aspx?ID=JPLWAR-1121215319-12241</Url>
      <Description>JPLWAR-1121215319-12241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30F64CBCD3A742BA39F0405618AF9A" ma:contentTypeVersion="15" ma:contentTypeDescription="Create a new document." ma:contentTypeScope="" ma:versionID="2f094d057d266fbf66fa12cbeafc826c">
  <xsd:schema xmlns:xsd="http://www.w3.org/2001/XMLSchema" xmlns:xs="http://www.w3.org/2001/XMLSchema" xmlns:p="http://schemas.microsoft.com/office/2006/metadata/properties" xmlns:ns2="814c3926-b0a9-41da-932d-4a4f350a7b97" xmlns:ns3="475a8dc7-93be-4707-ae7f-4011fe7d9f61" targetNamespace="http://schemas.microsoft.com/office/2006/metadata/properties" ma:root="true" ma:fieldsID="7956641b6d5a74ae26a4d27195abc035" ns2:_="" ns3:_="">
    <xsd:import namespace="814c3926-b0a9-41da-932d-4a4f350a7b97"/>
    <xsd:import namespace="475a8dc7-93be-4707-ae7f-4011fe7d9f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c3926-b0a9-41da-932d-4a4f350a7b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2465427-28dc-40f1-91d7-5fdc99e836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a8dc7-93be-4707-ae7f-4011fe7d9f6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33677712-29a7-4e9b-a9ab-12deb3429e60}" ma:internalName="TaxCatchAll" ma:showField="CatchAllData" ma:web="475a8dc7-93be-4707-ae7f-4011fe7d9f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Props1.xml><?xml version="1.0" encoding="utf-8"?>
<ds:datastoreItem xmlns:ds="http://schemas.openxmlformats.org/officeDocument/2006/customXml" ds:itemID="{E5261C2E-2483-4C00-A35C-942EE90C3081}"/>
</file>

<file path=customXml/itemProps2.xml><?xml version="1.0" encoding="utf-8"?>
<ds:datastoreItem xmlns:ds="http://schemas.openxmlformats.org/officeDocument/2006/customXml" ds:itemID="{BFD8DCF3-2E43-4484-9B8B-56B6575484B6}"/>
</file>

<file path=customXml/itemProps3.xml><?xml version="1.0" encoding="utf-8"?>
<ds:datastoreItem xmlns:ds="http://schemas.openxmlformats.org/officeDocument/2006/customXml" ds:itemID="{B83CADB8-C2D9-4097-8B41-28F1A985CC65}"/>
</file>

<file path=customXml/itemProps4.xml><?xml version="1.0" encoding="utf-8"?>
<ds:datastoreItem xmlns:ds="http://schemas.openxmlformats.org/officeDocument/2006/customXml" ds:itemID="{E858335D-18A2-4806-A1BB-FFA9132352DE}"/>
</file>

<file path=customXml/itemProps5.xml><?xml version="1.0" encoding="utf-8"?>
<ds:datastoreItem xmlns:ds="http://schemas.openxmlformats.org/officeDocument/2006/customXml" ds:itemID="{40BB45C0-41DF-4B17-9828-C675B39E6D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Martin</dc:creator>
  <cp:keywords/>
  <dc:description/>
  <cp:lastModifiedBy>Martyna Rymarowicz</cp:lastModifiedBy>
  <cp:revision/>
  <dcterms:created xsi:type="dcterms:W3CDTF">2023-05-10T13:50:13Z</dcterms:created>
  <dcterms:modified xsi:type="dcterms:W3CDTF">2026-10-15T13:09:05Z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0x0101003F30F64CBCD3A742BA39F0405618AF9A</vt:lpwstr>
  </property>
  <property fmtid="{D5CDD505-2E9C-101B-9397-08002B2CF9AE}" pid="3" name="MediaServiceImageTags">
    <vt:lpwstr/>
  </property>
  <property fmtid="{D5CDD505-2E9C-101B-9397-08002B2CF9AE}" pid="4" name="_dlc_DocIdItemGuid">
    <vt:lpwstr>7d832ae7-9de3-4a9d-b997-ec90c180598d</vt:lpwstr>
  </property>
</Properties>
</file>